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4240" windowHeight="13740"/>
  </bookViews>
  <sheets>
    <sheet name="Отчет" sheetId="1" r:id="rId1"/>
  </sheets>
  <definedNames>
    <definedName name="ReportDate">TODAY()</definedName>
    <definedName name="ReportRespondent">"Н/Д"</definedName>
    <definedName name="ReportStatus">"Н/Д"</definedName>
    <definedName name="_xlnm.Print_Titles" localSheetId="0">Отчет!$5:$9</definedName>
  </definedNames>
  <calcPr calcId="125725"/>
</workbook>
</file>

<file path=xl/calcChain.xml><?xml version="1.0" encoding="utf-8"?>
<calcChain xmlns="http://schemas.openxmlformats.org/spreadsheetml/2006/main">
  <c r="Q235" i="1"/>
  <c r="I235"/>
  <c r="W235"/>
  <c r="V235"/>
  <c r="O227"/>
  <c r="M227"/>
  <c r="L227"/>
  <c r="G227"/>
  <c r="Q226"/>
  <c r="P227"/>
  <c r="O226"/>
  <c r="P226"/>
  <c r="N226"/>
  <c r="M226"/>
  <c r="L226"/>
  <c r="I226"/>
  <c r="H227"/>
  <c r="W226"/>
  <c r="V226"/>
  <c r="G226"/>
  <c r="H226"/>
  <c r="W220"/>
  <c r="V220"/>
  <c r="W219"/>
  <c r="V219"/>
  <c r="U219"/>
  <c r="T219"/>
  <c r="P219"/>
  <c r="M219"/>
  <c r="H219"/>
  <c r="W218"/>
  <c r="V218"/>
  <c r="U218"/>
  <c r="T218"/>
  <c r="P218"/>
  <c r="M218"/>
  <c r="H218"/>
  <c r="W217"/>
  <c r="V217"/>
  <c r="U217"/>
  <c r="T217"/>
  <c r="P217"/>
  <c r="M217"/>
  <c r="H217"/>
  <c r="Q216"/>
  <c r="N216"/>
  <c r="I216"/>
  <c r="W216" s="1"/>
  <c r="V216"/>
  <c r="W215"/>
  <c r="V215"/>
  <c r="U215"/>
  <c r="T215"/>
  <c r="P215"/>
  <c r="M215"/>
  <c r="H215"/>
  <c r="W214"/>
  <c r="V214"/>
  <c r="U214"/>
  <c r="T214"/>
  <c r="P214"/>
  <c r="M214"/>
  <c r="H214"/>
  <c r="U213"/>
  <c r="T213"/>
  <c r="P213"/>
  <c r="M213"/>
  <c r="H213"/>
  <c r="W212"/>
  <c r="V212"/>
  <c r="U212"/>
  <c r="T212"/>
  <c r="P212"/>
  <c r="M212"/>
  <c r="H212"/>
  <c r="W211"/>
  <c r="V211"/>
  <c r="U211"/>
  <c r="T211"/>
  <c r="P211"/>
  <c r="M211"/>
  <c r="H211"/>
  <c r="W210"/>
  <c r="V210"/>
  <c r="U210"/>
  <c r="T210"/>
  <c r="P210"/>
  <c r="M210"/>
  <c r="H210"/>
  <c r="U209"/>
  <c r="T209"/>
  <c r="P209"/>
  <c r="M209"/>
  <c r="H209"/>
  <c r="W208"/>
  <c r="V208"/>
  <c r="U208"/>
  <c r="T208"/>
  <c r="P208"/>
  <c r="M208"/>
  <c r="H208"/>
  <c r="Q207"/>
  <c r="N207"/>
  <c r="I207"/>
  <c r="W207"/>
  <c r="V207"/>
  <c r="Q206"/>
  <c r="O206"/>
  <c r="P206"/>
  <c r="N206"/>
  <c r="L206"/>
  <c r="M206" s="1"/>
  <c r="I206"/>
  <c r="W206" s="1"/>
  <c r="V206"/>
  <c r="G206"/>
  <c r="U206"/>
  <c r="T206"/>
  <c r="H206"/>
  <c r="Q205"/>
  <c r="O205"/>
  <c r="P205" s="1"/>
  <c r="N205"/>
  <c r="L205"/>
  <c r="M205"/>
  <c r="I205"/>
  <c r="W205"/>
  <c r="V205"/>
  <c r="G205"/>
  <c r="U205" s="1"/>
  <c r="T205"/>
  <c r="H205"/>
  <c r="O204"/>
  <c r="P204" s="1"/>
  <c r="L204"/>
  <c r="M204"/>
  <c r="G204"/>
  <c r="U204"/>
  <c r="T204"/>
  <c r="H204"/>
  <c r="Q203"/>
  <c r="O203"/>
  <c r="P203"/>
  <c r="N203"/>
  <c r="L203"/>
  <c r="M203" s="1"/>
  <c r="I203"/>
  <c r="W203"/>
  <c r="V203"/>
  <c r="G203"/>
  <c r="U203" s="1"/>
  <c r="T203"/>
  <c r="H203"/>
  <c r="W202"/>
  <c r="V202"/>
  <c r="U202"/>
  <c r="T202"/>
  <c r="P202"/>
  <c r="M202"/>
  <c r="H202"/>
  <c r="W201"/>
  <c r="V201"/>
  <c r="U201"/>
  <c r="T201"/>
  <c r="P201"/>
  <c r="M201"/>
  <c r="H201"/>
  <c r="U200"/>
  <c r="T200"/>
  <c r="P200"/>
  <c r="M200"/>
  <c r="H200"/>
  <c r="W199"/>
  <c r="V199"/>
  <c r="U199"/>
  <c r="T199"/>
  <c r="P199"/>
  <c r="M199"/>
  <c r="H199"/>
  <c r="W198"/>
  <c r="V198"/>
  <c r="U198"/>
  <c r="T198"/>
  <c r="P198"/>
  <c r="M198"/>
  <c r="H198"/>
  <c r="W197"/>
  <c r="V197"/>
  <c r="U197"/>
  <c r="T197"/>
  <c r="P197"/>
  <c r="M197"/>
  <c r="H197"/>
  <c r="W196"/>
  <c r="V196"/>
  <c r="U196"/>
  <c r="T196"/>
  <c r="P196"/>
  <c r="M196"/>
  <c r="H196"/>
  <c r="W195"/>
  <c r="V195"/>
  <c r="U195"/>
  <c r="T195"/>
  <c r="P195"/>
  <c r="M195"/>
  <c r="H195"/>
  <c r="W194"/>
  <c r="V194"/>
  <c r="U194"/>
  <c r="T194"/>
  <c r="P194"/>
  <c r="M194"/>
  <c r="H194"/>
  <c r="W193"/>
  <c r="V193"/>
  <c r="U193"/>
  <c r="T193"/>
  <c r="P193"/>
  <c r="M193"/>
  <c r="H193"/>
  <c r="W192"/>
  <c r="V192"/>
  <c r="U192"/>
  <c r="T192"/>
  <c r="P192"/>
  <c r="M192"/>
  <c r="H192"/>
  <c r="W191"/>
  <c r="V191"/>
  <c r="U191"/>
  <c r="T191"/>
  <c r="P191"/>
  <c r="M191"/>
  <c r="H191"/>
  <c r="U190"/>
  <c r="T190"/>
  <c r="P190"/>
  <c r="M190"/>
  <c r="H190"/>
  <c r="W189"/>
  <c r="V189"/>
  <c r="U189"/>
  <c r="T189"/>
  <c r="P189"/>
  <c r="M189"/>
  <c r="H189"/>
  <c r="W188"/>
  <c r="V188"/>
  <c r="U188"/>
  <c r="T188"/>
  <c r="P188"/>
  <c r="M188"/>
  <c r="H188"/>
  <c r="W187"/>
  <c r="V187"/>
  <c r="U187"/>
  <c r="T187"/>
  <c r="P187"/>
  <c r="M187"/>
  <c r="H187"/>
  <c r="W186"/>
  <c r="V186"/>
  <c r="U186"/>
  <c r="T186"/>
  <c r="P186"/>
  <c r="M186"/>
  <c r="H186"/>
  <c r="W185"/>
  <c r="V185"/>
  <c r="U185"/>
  <c r="T185"/>
  <c r="P185"/>
  <c r="M185"/>
  <c r="H185"/>
  <c r="W184"/>
  <c r="V184"/>
  <c r="U184"/>
  <c r="T184"/>
  <c r="P184"/>
  <c r="M184"/>
  <c r="H184"/>
  <c r="Q183"/>
  <c r="O183"/>
  <c r="P183"/>
  <c r="N183"/>
  <c r="L183"/>
  <c r="M183" s="1"/>
  <c r="I183"/>
  <c r="W183" s="1"/>
  <c r="V183"/>
  <c r="G183"/>
  <c r="U183"/>
  <c r="T183"/>
  <c r="H183"/>
  <c r="Q182"/>
  <c r="N182"/>
  <c r="I182"/>
  <c r="W182"/>
  <c r="V182"/>
  <c r="Q181"/>
  <c r="N181"/>
  <c r="I181"/>
  <c r="W181" s="1"/>
  <c r="V181"/>
  <c r="W180"/>
  <c r="V180"/>
  <c r="U180"/>
  <c r="T180"/>
  <c r="P180"/>
  <c r="M180"/>
  <c r="H180"/>
  <c r="Q179"/>
  <c r="N179"/>
  <c r="I179"/>
  <c r="W179" s="1"/>
  <c r="V179"/>
  <c r="W178"/>
  <c r="V178"/>
  <c r="W177"/>
  <c r="V177"/>
  <c r="U177"/>
  <c r="T177"/>
  <c r="P177"/>
  <c r="M177"/>
  <c r="H177"/>
  <c r="W176"/>
  <c r="V176"/>
  <c r="U176"/>
  <c r="T176"/>
  <c r="P176"/>
  <c r="M176"/>
  <c r="H176"/>
  <c r="W175"/>
  <c r="V175"/>
  <c r="U175"/>
  <c r="T175"/>
  <c r="P175"/>
  <c r="M175"/>
  <c r="H175"/>
  <c r="W174"/>
  <c r="V174"/>
  <c r="U174"/>
  <c r="T174"/>
  <c r="P174"/>
  <c r="M174"/>
  <c r="H174"/>
  <c r="Q173"/>
  <c r="O173"/>
  <c r="P173" s="1"/>
  <c r="N173"/>
  <c r="L173"/>
  <c r="M173"/>
  <c r="I173"/>
  <c r="W173"/>
  <c r="V173"/>
  <c r="G173"/>
  <c r="U173" s="1"/>
  <c r="T173"/>
  <c r="H173"/>
  <c r="Q172"/>
  <c r="N172"/>
  <c r="I172"/>
  <c r="W172" s="1"/>
  <c r="V172"/>
  <c r="U171"/>
  <c r="T171"/>
  <c r="P171"/>
  <c r="M171"/>
  <c r="H171"/>
  <c r="W170"/>
  <c r="V170"/>
  <c r="U170"/>
  <c r="T170"/>
  <c r="P170"/>
  <c r="M170"/>
  <c r="H170"/>
  <c r="U169"/>
  <c r="T169"/>
  <c r="P169"/>
  <c r="M169"/>
  <c r="H169"/>
  <c r="W168"/>
  <c r="V168"/>
  <c r="U168"/>
  <c r="T168"/>
  <c r="P168"/>
  <c r="M168"/>
  <c r="H168"/>
  <c r="Q167"/>
  <c r="N167"/>
  <c r="I167"/>
  <c r="W167"/>
  <c r="V167"/>
  <c r="O166"/>
  <c r="L166"/>
  <c r="G166"/>
  <c r="U166" s="1"/>
  <c r="T166"/>
  <c r="Q165"/>
  <c r="P166"/>
  <c r="O165"/>
  <c r="P165"/>
  <c r="N165"/>
  <c r="M166"/>
  <c r="L165"/>
  <c r="M165" s="1"/>
  <c r="I165"/>
  <c r="H166" s="1"/>
  <c r="W165"/>
  <c r="V165"/>
  <c r="G165"/>
  <c r="U165" s="1"/>
  <c r="T165"/>
  <c r="U164"/>
  <c r="T164"/>
  <c r="P164"/>
  <c r="M164"/>
  <c r="H164"/>
  <c r="W163"/>
  <c r="V163"/>
  <c r="U163"/>
  <c r="T163"/>
  <c r="P163"/>
  <c r="M163"/>
  <c r="H163"/>
  <c r="U162"/>
  <c r="T162"/>
  <c r="P162"/>
  <c r="M162"/>
  <c r="H162"/>
  <c r="W161"/>
  <c r="V161"/>
  <c r="U161"/>
  <c r="T161"/>
  <c r="P161"/>
  <c r="M161"/>
  <c r="H161"/>
  <c r="W160"/>
  <c r="V160"/>
  <c r="U160"/>
  <c r="T160"/>
  <c r="P160"/>
  <c r="M160"/>
  <c r="H160"/>
  <c r="W159"/>
  <c r="V159"/>
  <c r="U159"/>
  <c r="T159"/>
  <c r="P159"/>
  <c r="M159"/>
  <c r="H159"/>
  <c r="Q158"/>
  <c r="O158"/>
  <c r="P158"/>
  <c r="N158"/>
  <c r="L158"/>
  <c r="M158" s="1"/>
  <c r="I158"/>
  <c r="W158" s="1"/>
  <c r="V158"/>
  <c r="G158"/>
  <c r="U158"/>
  <c r="T158"/>
  <c r="H158"/>
  <c r="Q157"/>
  <c r="O157"/>
  <c r="N157"/>
  <c r="L157"/>
  <c r="I157"/>
  <c r="W157"/>
  <c r="V157"/>
  <c r="G157"/>
  <c r="Q156"/>
  <c r="N156"/>
  <c r="I156"/>
  <c r="W156"/>
  <c r="V156"/>
  <c r="W155"/>
  <c r="V155"/>
  <c r="U155"/>
  <c r="T155"/>
  <c r="P155"/>
  <c r="M155"/>
  <c r="H155"/>
  <c r="Q154"/>
  <c r="N154"/>
  <c r="I154"/>
  <c r="W154" s="1"/>
  <c r="V154"/>
  <c r="W153"/>
  <c r="V153"/>
  <c r="W152"/>
  <c r="V152"/>
  <c r="U152"/>
  <c r="T152"/>
  <c r="P152"/>
  <c r="M152"/>
  <c r="H152"/>
  <c r="W151"/>
  <c r="V151"/>
  <c r="U151"/>
  <c r="T151"/>
  <c r="P151"/>
  <c r="M151"/>
  <c r="H151"/>
  <c r="W150"/>
  <c r="V150"/>
  <c r="U150"/>
  <c r="T150"/>
  <c r="P150"/>
  <c r="M150"/>
  <c r="H150"/>
  <c r="Q149"/>
  <c r="N149"/>
  <c r="I149"/>
  <c r="W149"/>
  <c r="V149"/>
  <c r="W148"/>
  <c r="V148"/>
  <c r="U148"/>
  <c r="T148"/>
  <c r="P148"/>
  <c r="M148"/>
  <c r="H148"/>
  <c r="W147"/>
  <c r="V147"/>
  <c r="U147"/>
  <c r="T147"/>
  <c r="P147"/>
  <c r="M147"/>
  <c r="H147"/>
  <c r="U146"/>
  <c r="T146"/>
  <c r="P146"/>
  <c r="M146"/>
  <c r="H146"/>
  <c r="W145"/>
  <c r="V145"/>
  <c r="U145"/>
  <c r="T145"/>
  <c r="P145"/>
  <c r="M145"/>
  <c r="H145"/>
  <c r="W144"/>
  <c r="V144"/>
  <c r="U144"/>
  <c r="T144"/>
  <c r="P144"/>
  <c r="M144"/>
  <c r="H144"/>
  <c r="W143"/>
  <c r="V143"/>
  <c r="U143"/>
  <c r="T143"/>
  <c r="P143"/>
  <c r="M143"/>
  <c r="H143"/>
  <c r="U142"/>
  <c r="T142"/>
  <c r="P142"/>
  <c r="M142"/>
  <c r="H142"/>
  <c r="W141"/>
  <c r="V141"/>
  <c r="U141"/>
  <c r="T141"/>
  <c r="P141"/>
  <c r="M141"/>
  <c r="H141"/>
  <c r="Q140"/>
  <c r="N140"/>
  <c r="I140"/>
  <c r="W140"/>
  <c r="V140"/>
  <c r="Q139"/>
  <c r="O139"/>
  <c r="P139"/>
  <c r="N139"/>
  <c r="L139"/>
  <c r="M139" s="1"/>
  <c r="I139"/>
  <c r="W139" s="1"/>
  <c r="V139"/>
  <c r="G139"/>
  <c r="U139"/>
  <c r="T139"/>
  <c r="H139"/>
  <c r="Q138"/>
  <c r="O138"/>
  <c r="P138" s="1"/>
  <c r="N138"/>
  <c r="L138"/>
  <c r="M138"/>
  <c r="I138"/>
  <c r="W138"/>
  <c r="V138"/>
  <c r="G138"/>
  <c r="U138" s="1"/>
  <c r="T138"/>
  <c r="O137"/>
  <c r="L137"/>
  <c r="G137"/>
  <c r="U137" s="1"/>
  <c r="T137"/>
  <c r="Q136"/>
  <c r="P137"/>
  <c r="O136"/>
  <c r="P136"/>
  <c r="N136"/>
  <c r="M137"/>
  <c r="L136"/>
  <c r="M136"/>
  <c r="I136"/>
  <c r="H137"/>
  <c r="W136"/>
  <c r="V136"/>
  <c r="G136"/>
  <c r="U136"/>
  <c r="T136"/>
  <c r="H136"/>
  <c r="W135"/>
  <c r="V135"/>
  <c r="U135"/>
  <c r="T135"/>
  <c r="P135"/>
  <c r="M135"/>
  <c r="H135"/>
  <c r="W134"/>
  <c r="V134"/>
  <c r="U134"/>
  <c r="T134"/>
  <c r="P134"/>
  <c r="M134"/>
  <c r="H134"/>
  <c r="U133"/>
  <c r="T133"/>
  <c r="P133"/>
  <c r="M133"/>
  <c r="H133"/>
  <c r="W132"/>
  <c r="V132"/>
  <c r="U132"/>
  <c r="T132"/>
  <c r="P132"/>
  <c r="M132"/>
  <c r="H132"/>
  <c r="W131"/>
  <c r="V131"/>
  <c r="U131"/>
  <c r="T131"/>
  <c r="P131"/>
  <c r="M131"/>
  <c r="H131"/>
  <c r="W130"/>
  <c r="V130"/>
  <c r="U130"/>
  <c r="T130"/>
  <c r="P130"/>
  <c r="M130"/>
  <c r="H130"/>
  <c r="W129"/>
  <c r="V129"/>
  <c r="U129"/>
  <c r="T129"/>
  <c r="P129"/>
  <c r="M129"/>
  <c r="H129"/>
  <c r="W128"/>
  <c r="V128"/>
  <c r="U128"/>
  <c r="T128"/>
  <c r="P128"/>
  <c r="M128"/>
  <c r="H128"/>
  <c r="W127"/>
  <c r="V127"/>
  <c r="U127"/>
  <c r="T127"/>
  <c r="P127"/>
  <c r="M127"/>
  <c r="H127"/>
  <c r="W126"/>
  <c r="V126"/>
  <c r="U126"/>
  <c r="T126"/>
  <c r="P126"/>
  <c r="M126"/>
  <c r="H126"/>
  <c r="W125"/>
  <c r="V125"/>
  <c r="U125"/>
  <c r="T125"/>
  <c r="P125"/>
  <c r="M125"/>
  <c r="H125"/>
  <c r="W124"/>
  <c r="V124"/>
  <c r="U124"/>
  <c r="T124"/>
  <c r="P124"/>
  <c r="M124"/>
  <c r="H124"/>
  <c r="U123"/>
  <c r="T123"/>
  <c r="P123"/>
  <c r="M123"/>
  <c r="H123"/>
  <c r="W122"/>
  <c r="V122"/>
  <c r="U122"/>
  <c r="T122"/>
  <c r="P122"/>
  <c r="M122"/>
  <c r="H122"/>
  <c r="W121"/>
  <c r="V121"/>
  <c r="U121"/>
  <c r="T121"/>
  <c r="P121"/>
  <c r="M121"/>
  <c r="H121"/>
  <c r="W120"/>
  <c r="V120"/>
  <c r="U120"/>
  <c r="T120"/>
  <c r="P120"/>
  <c r="M120"/>
  <c r="H120"/>
  <c r="W119"/>
  <c r="V119"/>
  <c r="U119"/>
  <c r="T119"/>
  <c r="P119"/>
  <c r="M119"/>
  <c r="H119"/>
  <c r="W118"/>
  <c r="V118"/>
  <c r="U118"/>
  <c r="T118"/>
  <c r="P118"/>
  <c r="M118"/>
  <c r="H118"/>
  <c r="W117"/>
  <c r="V117"/>
  <c r="U117"/>
  <c r="T117"/>
  <c r="P117"/>
  <c r="M117"/>
  <c r="H117"/>
  <c r="Q116"/>
  <c r="O116"/>
  <c r="P116"/>
  <c r="N116"/>
  <c r="L116"/>
  <c r="M116" s="1"/>
  <c r="I116"/>
  <c r="W116" s="1"/>
  <c r="V116"/>
  <c r="G116"/>
  <c r="U116"/>
  <c r="T116"/>
  <c r="H116"/>
  <c r="Q115"/>
  <c r="N115"/>
  <c r="I115"/>
  <c r="W115"/>
  <c r="V115"/>
  <c r="Q114"/>
  <c r="N114"/>
  <c r="I114"/>
  <c r="W114" s="1"/>
  <c r="V114"/>
  <c r="W113"/>
  <c r="V113"/>
  <c r="U113"/>
  <c r="T113"/>
  <c r="P113"/>
  <c r="M113"/>
  <c r="H113"/>
  <c r="Q112"/>
  <c r="N112"/>
  <c r="I112"/>
  <c r="W112" s="1"/>
  <c r="V112"/>
  <c r="W110"/>
  <c r="V110"/>
  <c r="Q109"/>
  <c r="N109"/>
  <c r="I109"/>
  <c r="W109"/>
  <c r="V109"/>
  <c r="W108"/>
  <c r="V108"/>
  <c r="Q107"/>
  <c r="Q234" s="1"/>
  <c r="N107"/>
  <c r="N234" s="1"/>
  <c r="I107"/>
  <c r="I234" s="1"/>
  <c r="W107"/>
  <c r="V107"/>
  <c r="Q106"/>
  <c r="O106"/>
  <c r="P106"/>
  <c r="N106"/>
  <c r="L106"/>
  <c r="M106" s="1"/>
  <c r="I106"/>
  <c r="W106" s="1"/>
  <c r="V106"/>
  <c r="G106"/>
  <c r="U106"/>
  <c r="T106"/>
  <c r="H106"/>
  <c r="Q105"/>
  <c r="O105"/>
  <c r="P105" s="1"/>
  <c r="N105"/>
  <c r="L105"/>
  <c r="M105"/>
  <c r="I105"/>
  <c r="W105"/>
  <c r="V105"/>
  <c r="G105"/>
  <c r="U105" s="1"/>
  <c r="T105"/>
  <c r="Q104"/>
  <c r="O104"/>
  <c r="P104"/>
  <c r="N104"/>
  <c r="L104"/>
  <c r="M104" s="1"/>
  <c r="I104"/>
  <c r="W104" s="1"/>
  <c r="V104"/>
  <c r="G104"/>
  <c r="U104"/>
  <c r="T104"/>
  <c r="H104"/>
  <c r="Q103"/>
  <c r="Q231"/>
  <c r="N103"/>
  <c r="N231"/>
  <c r="I103"/>
  <c r="I231"/>
  <c r="W231" s="1"/>
  <c r="V231"/>
  <c r="W103"/>
  <c r="V103"/>
  <c r="Q102"/>
  <c r="O102"/>
  <c r="P102" s="1"/>
  <c r="N102"/>
  <c r="L102"/>
  <c r="M102"/>
  <c r="I102"/>
  <c r="W102"/>
  <c r="V102"/>
  <c r="G102"/>
  <c r="U102" s="1"/>
  <c r="T102"/>
  <c r="H102"/>
  <c r="Q101"/>
  <c r="O101"/>
  <c r="P101"/>
  <c r="N101"/>
  <c r="L101"/>
  <c r="M101" s="1"/>
  <c r="I101"/>
  <c r="W101" s="1"/>
  <c r="V101"/>
  <c r="G101"/>
  <c r="U101"/>
  <c r="T101"/>
  <c r="H101"/>
  <c r="Q100"/>
  <c r="O100"/>
  <c r="P100" s="1"/>
  <c r="N100"/>
  <c r="L100"/>
  <c r="M100"/>
  <c r="I100"/>
  <c r="W100"/>
  <c r="V100"/>
  <c r="G100"/>
  <c r="U100" s="1"/>
  <c r="T100"/>
  <c r="Q99"/>
  <c r="O99"/>
  <c r="P99"/>
  <c r="N99"/>
  <c r="L99"/>
  <c r="M99" s="1"/>
  <c r="I99"/>
  <c r="W99" s="1"/>
  <c r="V99"/>
  <c r="G99"/>
  <c r="U99"/>
  <c r="T99"/>
  <c r="H99"/>
  <c r="Q98"/>
  <c r="O98"/>
  <c r="P98" s="1"/>
  <c r="N98"/>
  <c r="L98"/>
  <c r="M98"/>
  <c r="I98"/>
  <c r="W98"/>
  <c r="V98"/>
  <c r="G98"/>
  <c r="U98" s="1"/>
  <c r="T98"/>
  <c r="Q97"/>
  <c r="N97"/>
  <c r="N228"/>
  <c r="I97"/>
  <c r="W97"/>
  <c r="V97"/>
  <c r="Q96"/>
  <c r="O96"/>
  <c r="P96"/>
  <c r="N96"/>
  <c r="L96"/>
  <c r="M96" s="1"/>
  <c r="I96"/>
  <c r="W96" s="1"/>
  <c r="V96"/>
  <c r="G96"/>
  <c r="U96"/>
  <c r="T96"/>
  <c r="H96"/>
  <c r="Q95"/>
  <c r="O95"/>
  <c r="P95" s="1"/>
  <c r="N95"/>
  <c r="L95"/>
  <c r="M95"/>
  <c r="I95"/>
  <c r="W95"/>
  <c r="V95"/>
  <c r="G95"/>
  <c r="U95" s="1"/>
  <c r="T95"/>
  <c r="O94"/>
  <c r="O225" s="1"/>
  <c r="L94"/>
  <c r="L225" s="1"/>
  <c r="G94"/>
  <c r="G225" s="1"/>
  <c r="U94"/>
  <c r="Q93"/>
  <c r="Q224" s="1"/>
  <c r="O93"/>
  <c r="O224" s="1"/>
  <c r="N93"/>
  <c r="N224" s="1"/>
  <c r="L93"/>
  <c r="L224" s="1"/>
  <c r="I93"/>
  <c r="I224" s="1"/>
  <c r="W93"/>
  <c r="G93"/>
  <c r="G224" s="1"/>
  <c r="H224" s="1"/>
  <c r="T93"/>
  <c r="Q92"/>
  <c r="O92"/>
  <c r="P92"/>
  <c r="N92"/>
  <c r="L92"/>
  <c r="M92" s="1"/>
  <c r="I92"/>
  <c r="W92" s="1"/>
  <c r="V92"/>
  <c r="G92"/>
  <c r="U92"/>
  <c r="T92"/>
  <c r="H92"/>
  <c r="Q91"/>
  <c r="O91"/>
  <c r="P91" s="1"/>
  <c r="N91"/>
  <c r="L91"/>
  <c r="M91"/>
  <c r="I91"/>
  <c r="W91"/>
  <c r="V91"/>
  <c r="G91"/>
  <c r="U91" s="1"/>
  <c r="T91"/>
  <c r="O90"/>
  <c r="L90"/>
  <c r="G90"/>
  <c r="U90" s="1"/>
  <c r="T90"/>
  <c r="Q89"/>
  <c r="P90"/>
  <c r="O89"/>
  <c r="P89"/>
  <c r="N89"/>
  <c r="M90"/>
  <c r="L89"/>
  <c r="M89"/>
  <c r="I89"/>
  <c r="H90"/>
  <c r="W89"/>
  <c r="V89"/>
  <c r="G89"/>
  <c r="U89"/>
  <c r="T89"/>
  <c r="H89"/>
  <c r="Q88"/>
  <c r="N88"/>
  <c r="I88"/>
  <c r="W88"/>
  <c r="V88"/>
  <c r="Q83"/>
  <c r="Q87" s="1"/>
  <c r="O83"/>
  <c r="O87" s="1"/>
  <c r="P87" s="1"/>
  <c r="N83"/>
  <c r="N87" s="1"/>
  <c r="L83"/>
  <c r="L87" s="1"/>
  <c r="M87" s="1"/>
  <c r="I83"/>
  <c r="I87" s="1"/>
  <c r="W83"/>
  <c r="G83"/>
  <c r="G87" s="1"/>
  <c r="T83"/>
  <c r="Q82"/>
  <c r="Q86" s="1"/>
  <c r="O82"/>
  <c r="O86" s="1"/>
  <c r="N82"/>
  <c r="N86" s="1"/>
  <c r="L82"/>
  <c r="L86" s="1"/>
  <c r="I82"/>
  <c r="I86" s="1"/>
  <c r="W82"/>
  <c r="G82"/>
  <c r="G86" s="1"/>
  <c r="T82"/>
  <c r="O81"/>
  <c r="O85" s="1"/>
  <c r="L81"/>
  <c r="L85"/>
  <c r="L230" s="1"/>
  <c r="G81"/>
  <c r="G85" s="1"/>
  <c r="T81"/>
  <c r="Q80"/>
  <c r="Q84"/>
  <c r="Q229" s="1"/>
  <c r="P81"/>
  <c r="O80"/>
  <c r="O84"/>
  <c r="O229" s="1"/>
  <c r="P80"/>
  <c r="N80"/>
  <c r="N84"/>
  <c r="N229" s="1"/>
  <c r="M81"/>
  <c r="L80"/>
  <c r="L84"/>
  <c r="L229" s="1"/>
  <c r="M80"/>
  <c r="I80"/>
  <c r="I84"/>
  <c r="I229" s="1"/>
  <c r="V84"/>
  <c r="H81"/>
  <c r="W80"/>
  <c r="V80"/>
  <c r="G80"/>
  <c r="G84"/>
  <c r="G229" s="1"/>
  <c r="H229" s="1"/>
  <c r="T84"/>
  <c r="U80"/>
  <c r="T80"/>
  <c r="H80"/>
  <c r="Q79"/>
  <c r="O79"/>
  <c r="P79" s="1"/>
  <c r="N79"/>
  <c r="L79"/>
  <c r="M79"/>
  <c r="I79"/>
  <c r="W79"/>
  <c r="V79"/>
  <c r="G79"/>
  <c r="U79" s="1"/>
  <c r="T79"/>
  <c r="Q78"/>
  <c r="O78"/>
  <c r="P78"/>
  <c r="N78"/>
  <c r="L78"/>
  <c r="M78" s="1"/>
  <c r="I78"/>
  <c r="W78" s="1"/>
  <c r="V78"/>
  <c r="G78"/>
  <c r="U78"/>
  <c r="T78"/>
  <c r="H78"/>
  <c r="Q77"/>
  <c r="O77"/>
  <c r="P77" s="1"/>
  <c r="N77"/>
  <c r="L77"/>
  <c r="M77"/>
  <c r="I77"/>
  <c r="W77"/>
  <c r="V77"/>
  <c r="G77"/>
  <c r="U77" s="1"/>
  <c r="T77"/>
  <c r="Q76"/>
  <c r="O76"/>
  <c r="P76"/>
  <c r="N76"/>
  <c r="L76"/>
  <c r="M76" s="1"/>
  <c r="I76"/>
  <c r="W76" s="1"/>
  <c r="V76"/>
  <c r="G76"/>
  <c r="U76"/>
  <c r="T76"/>
  <c r="H76"/>
  <c r="Q75"/>
  <c r="O75"/>
  <c r="P75" s="1"/>
  <c r="N75"/>
  <c r="L75"/>
  <c r="M75"/>
  <c r="I75"/>
  <c r="W75"/>
  <c r="V75"/>
  <c r="G75"/>
  <c r="U75" s="1"/>
  <c r="T75"/>
  <c r="Q74"/>
  <c r="O74"/>
  <c r="P74"/>
  <c r="N74"/>
  <c r="L74"/>
  <c r="M74" s="1"/>
  <c r="I74"/>
  <c r="W74" s="1"/>
  <c r="V74"/>
  <c r="G74"/>
  <c r="U74"/>
  <c r="T74"/>
  <c r="H74"/>
  <c r="Q73"/>
  <c r="O73"/>
  <c r="P73" s="1"/>
  <c r="N73"/>
  <c r="L73"/>
  <c r="M73"/>
  <c r="I73"/>
  <c r="W73"/>
  <c r="V73"/>
  <c r="G73"/>
  <c r="U73" s="1"/>
  <c r="T73"/>
  <c r="Q72"/>
  <c r="O72"/>
  <c r="P72"/>
  <c r="N72"/>
  <c r="L72"/>
  <c r="M72" s="1"/>
  <c r="I72"/>
  <c r="W72" s="1"/>
  <c r="V72"/>
  <c r="G72"/>
  <c r="U72"/>
  <c r="T72"/>
  <c r="H72"/>
  <c r="O71"/>
  <c r="L71"/>
  <c r="M71" s="1"/>
  <c r="G71"/>
  <c r="U71"/>
  <c r="T71"/>
  <c r="Q70"/>
  <c r="P71" s="1"/>
  <c r="O70"/>
  <c r="P70" s="1"/>
  <c r="N70"/>
  <c r="L70"/>
  <c r="M70" s="1"/>
  <c r="I70"/>
  <c r="H71" s="1"/>
  <c r="W70"/>
  <c r="G70"/>
  <c r="U70" s="1"/>
  <c r="T70"/>
  <c r="Q69"/>
  <c r="O69"/>
  <c r="P69"/>
  <c r="N69"/>
  <c r="L69"/>
  <c r="M69" s="1"/>
  <c r="I69"/>
  <c r="W69" s="1"/>
  <c r="V69"/>
  <c r="G69"/>
  <c r="U69"/>
  <c r="T69"/>
  <c r="H69"/>
  <c r="Q68"/>
  <c r="O68"/>
  <c r="P68" s="1"/>
  <c r="N68"/>
  <c r="L68"/>
  <c r="M68"/>
  <c r="I68"/>
  <c r="W68"/>
  <c r="V68"/>
  <c r="G68"/>
  <c r="U68" s="1"/>
  <c r="T68"/>
  <c r="Q67"/>
  <c r="O67"/>
  <c r="P67"/>
  <c r="N67"/>
  <c r="L67"/>
  <c r="M67" s="1"/>
  <c r="I67"/>
  <c r="W67" s="1"/>
  <c r="V67"/>
  <c r="G67"/>
  <c r="U67"/>
  <c r="T67"/>
  <c r="H67"/>
  <c r="Q66"/>
  <c r="O66"/>
  <c r="P66" s="1"/>
  <c r="N66"/>
  <c r="N64" s="1"/>
  <c r="L66"/>
  <c r="M66"/>
  <c r="I66"/>
  <c r="W66"/>
  <c r="V66"/>
  <c r="G66"/>
  <c r="U66" s="1"/>
  <c r="T66"/>
  <c r="Q65"/>
  <c r="Q64" s="1"/>
  <c r="O65"/>
  <c r="P65"/>
  <c r="N65"/>
  <c r="L65"/>
  <c r="M65" s="1"/>
  <c r="I65"/>
  <c r="W65" s="1"/>
  <c r="V65"/>
  <c r="G65"/>
  <c r="U65"/>
  <c r="T65"/>
  <c r="H65"/>
  <c r="O64"/>
  <c r="O223" s="1"/>
  <c r="L64"/>
  <c r="L223" s="1"/>
  <c r="G64"/>
  <c r="G223" s="1"/>
  <c r="U64"/>
  <c r="Q61"/>
  <c r="Q222"/>
  <c r="O61"/>
  <c r="O222"/>
  <c r="P222" s="1"/>
  <c r="P61"/>
  <c r="N61"/>
  <c r="N222"/>
  <c r="L61"/>
  <c r="L222"/>
  <c r="M222" s="1"/>
  <c r="M61"/>
  <c r="I61"/>
  <c r="I222"/>
  <c r="W222" s="1"/>
  <c r="V222"/>
  <c r="W61"/>
  <c r="V61"/>
  <c r="G61"/>
  <c r="G222"/>
  <c r="H222" s="1"/>
  <c r="U61"/>
  <c r="T61"/>
  <c r="H61"/>
  <c r="W58"/>
  <c r="V58"/>
  <c r="W57"/>
  <c r="V57"/>
  <c r="W56"/>
  <c r="V56"/>
  <c r="W55"/>
  <c r="V55"/>
  <c r="S54"/>
  <c r="R54"/>
  <c r="Q54"/>
  <c r="Q233"/>
  <c r="K54"/>
  <c r="J54"/>
  <c r="I54"/>
  <c r="I233"/>
  <c r="W233" s="1"/>
  <c r="V233"/>
  <c r="W54"/>
  <c r="V54"/>
  <c r="U53"/>
  <c r="T53"/>
  <c r="P53"/>
  <c r="H53"/>
  <c r="W52"/>
  <c r="V52"/>
  <c r="U52"/>
  <c r="T52"/>
  <c r="P52"/>
  <c r="H52"/>
  <c r="W51"/>
  <c r="V51"/>
  <c r="W50"/>
  <c r="V50"/>
  <c r="W49"/>
  <c r="V49"/>
  <c r="W48"/>
  <c r="V48"/>
  <c r="W47"/>
  <c r="V47"/>
  <c r="W46"/>
  <c r="V46"/>
  <c r="W45"/>
  <c r="V45"/>
  <c r="S44"/>
  <c r="R44"/>
  <c r="Q44"/>
  <c r="K44"/>
  <c r="J44"/>
  <c r="I44"/>
  <c r="W44" s="1"/>
  <c r="V44"/>
  <c r="W43"/>
  <c r="V43"/>
  <c r="W41"/>
  <c r="V41"/>
  <c r="W40"/>
  <c r="V40"/>
  <c r="W39"/>
  <c r="V39"/>
  <c r="W38"/>
  <c r="V38"/>
  <c r="W37"/>
  <c r="V37"/>
  <c r="W36"/>
  <c r="V36"/>
  <c r="S35"/>
  <c r="R35"/>
  <c r="Q35"/>
  <c r="Q232" s="1"/>
  <c r="K35"/>
  <c r="J35"/>
  <c r="I35"/>
  <c r="I232" s="1"/>
  <c r="W35"/>
  <c r="U34"/>
  <c r="T34"/>
  <c r="P34"/>
  <c r="H34"/>
  <c r="U33"/>
  <c r="T33"/>
  <c r="P33"/>
  <c r="H33"/>
  <c r="U32"/>
  <c r="T32"/>
  <c r="P32"/>
  <c r="H32"/>
  <c r="U31"/>
  <c r="T31"/>
  <c r="P31"/>
  <c r="H31"/>
  <c r="U30"/>
  <c r="T30"/>
  <c r="S30"/>
  <c r="R30"/>
  <c r="Q30"/>
  <c r="P30"/>
  <c r="K30"/>
  <c r="J30"/>
  <c r="I30"/>
  <c r="H30"/>
  <c r="S29"/>
  <c r="R29"/>
  <c r="Q29"/>
  <c r="Q228" s="1"/>
  <c r="K29"/>
  <c r="J29"/>
  <c r="I29"/>
  <c r="I228" s="1"/>
  <c r="W29"/>
  <c r="U28"/>
  <c r="T28"/>
  <c r="P28"/>
  <c r="H28"/>
  <c r="W27"/>
  <c r="V27"/>
  <c r="U27"/>
  <c r="T27"/>
  <c r="P27"/>
  <c r="H27"/>
  <c r="U26"/>
  <c r="T26"/>
  <c r="P26"/>
  <c r="H26"/>
  <c r="W25"/>
  <c r="V25"/>
  <c r="U25"/>
  <c r="T25"/>
  <c r="P25"/>
  <c r="H25"/>
  <c r="U24"/>
  <c r="T24"/>
  <c r="P24"/>
  <c r="H24"/>
  <c r="W23"/>
  <c r="V23"/>
  <c r="U23"/>
  <c r="T23"/>
  <c r="P23"/>
  <c r="H23"/>
  <c r="U22"/>
  <c r="T22"/>
  <c r="P22"/>
  <c r="H22"/>
  <c r="W21"/>
  <c r="V21"/>
  <c r="U21"/>
  <c r="T21"/>
  <c r="P21"/>
  <c r="H21"/>
  <c r="U20"/>
  <c r="T20"/>
  <c r="P20"/>
  <c r="H20"/>
  <c r="W19"/>
  <c r="V19"/>
  <c r="U19"/>
  <c r="T19"/>
  <c r="P19"/>
  <c r="H19"/>
  <c r="W18"/>
  <c r="V18"/>
  <c r="U18"/>
  <c r="T18"/>
  <c r="P18"/>
  <c r="H18"/>
  <c r="U17"/>
  <c r="T17"/>
  <c r="P17"/>
  <c r="H17"/>
  <c r="W16"/>
  <c r="V16"/>
  <c r="U16"/>
  <c r="T16"/>
  <c r="P16"/>
  <c r="H16"/>
  <c r="W15"/>
  <c r="V15"/>
  <c r="U15"/>
  <c r="T15"/>
  <c r="P15"/>
  <c r="H15"/>
  <c r="S14"/>
  <c r="R14"/>
  <c r="Q14"/>
  <c r="O14"/>
  <c r="P14"/>
  <c r="K14"/>
  <c r="J14"/>
  <c r="I14"/>
  <c r="W14"/>
  <c r="V14"/>
  <c r="G14"/>
  <c r="U14" s="1"/>
  <c r="T14"/>
  <c r="W13"/>
  <c r="V13"/>
  <c r="U13"/>
  <c r="T13"/>
  <c r="P13"/>
  <c r="H13"/>
  <c r="W12"/>
  <c r="V12"/>
  <c r="U12"/>
  <c r="T12"/>
  <c r="P12"/>
  <c r="H12"/>
  <c r="W11"/>
  <c r="V11"/>
  <c r="U11"/>
  <c r="T11"/>
  <c r="P11"/>
  <c r="H11"/>
  <c r="S10"/>
  <c r="S59" s="1"/>
  <c r="S221" s="1"/>
  <c r="R10"/>
  <c r="R59"/>
  <c r="R221" s="1"/>
  <c r="Q10"/>
  <c r="Q59" s="1"/>
  <c r="K10"/>
  <c r="K59" s="1"/>
  <c r="K221" s="1"/>
  <c r="J10"/>
  <c r="J59"/>
  <c r="J221" s="1"/>
  <c r="I10"/>
  <c r="I59" s="1"/>
  <c r="W10"/>
  <c r="W228" l="1"/>
  <c r="V228"/>
  <c r="U85"/>
  <c r="H85"/>
  <c r="G230"/>
  <c r="T85"/>
  <c r="M229"/>
  <c r="P229"/>
  <c r="M86"/>
  <c r="P86"/>
  <c r="M224"/>
  <c r="P224"/>
  <c r="M225"/>
  <c r="W59"/>
  <c r="V59"/>
  <c r="W232"/>
  <c r="V232"/>
  <c r="Q63"/>
  <c r="P64"/>
  <c r="M64"/>
  <c r="N63"/>
  <c r="V229"/>
  <c r="W229"/>
  <c r="P85"/>
  <c r="O230"/>
  <c r="P230" s="1"/>
  <c r="T86"/>
  <c r="U86"/>
  <c r="H86"/>
  <c r="V86"/>
  <c r="W86"/>
  <c r="T87"/>
  <c r="U87"/>
  <c r="H87"/>
  <c r="V87"/>
  <c r="W87"/>
  <c r="V224"/>
  <c r="W224"/>
  <c r="T225"/>
  <c r="U225"/>
  <c r="H225"/>
  <c r="V234"/>
  <c r="W234"/>
  <c r="M230"/>
  <c r="P225"/>
  <c r="V10"/>
  <c r="H14"/>
  <c r="V29"/>
  <c r="V35"/>
  <c r="H165"/>
  <c r="T64"/>
  <c r="I64"/>
  <c r="H66"/>
  <c r="H68"/>
  <c r="H70"/>
  <c r="V70"/>
  <c r="H73"/>
  <c r="H75"/>
  <c r="H77"/>
  <c r="H79"/>
  <c r="H84"/>
  <c r="U84"/>
  <c r="W84"/>
  <c r="M84"/>
  <c r="M85"/>
  <c r="P84"/>
  <c r="U81"/>
  <c r="H82"/>
  <c r="U82"/>
  <c r="V82"/>
  <c r="M82"/>
  <c r="P82"/>
  <c r="H83"/>
  <c r="U83"/>
  <c r="V83"/>
  <c r="M83"/>
  <c r="P83"/>
  <c r="H91"/>
  <c r="H93"/>
  <c r="U93"/>
  <c r="V93"/>
  <c r="H94"/>
  <c r="M93"/>
  <c r="M94"/>
  <c r="P93"/>
  <c r="P94"/>
  <c r="T94"/>
  <c r="H95"/>
  <c r="H98"/>
  <c r="H100"/>
  <c r="H105"/>
  <c r="H138"/>
  <c r="Q223" l="1"/>
  <c r="P223" s="1"/>
  <c r="Q62"/>
  <c r="Q60" s="1"/>
  <c r="Q221" s="1"/>
  <c r="Q236" s="1"/>
  <c r="U230"/>
  <c r="T230"/>
  <c r="H230"/>
  <c r="V64"/>
  <c r="I63"/>
  <c r="W64"/>
  <c r="H64"/>
  <c r="N223"/>
  <c r="M223" s="1"/>
  <c r="N62"/>
  <c r="N60" s="1"/>
  <c r="N221" s="1"/>
  <c r="V63" l="1"/>
  <c r="I223"/>
  <c r="W63"/>
  <c r="I62"/>
  <c r="W62" l="1"/>
  <c r="V62"/>
  <c r="I60"/>
  <c r="W223"/>
  <c r="V223"/>
  <c r="H223"/>
  <c r="W60" l="1"/>
  <c r="V60"/>
  <c r="I221"/>
  <c r="W221" l="1"/>
  <c r="I236"/>
  <c r="V221"/>
</calcChain>
</file>

<file path=xl/sharedStrings.xml><?xml version="1.0" encoding="utf-8"?>
<sst xmlns="http://schemas.openxmlformats.org/spreadsheetml/2006/main" count="2361" uniqueCount="493">
  <si>
    <t xml:space="preserve">Плановые и отчетные показатели по ТПГГ </t>
  </si>
  <si>
    <t xml:space="preserve">по состоянию на </t>
  </si>
  <si>
    <t>(Наименование учреждения)</t>
  </si>
  <si>
    <t>№ п/п</t>
  </si>
  <si>
    <t>ВСЕГО</t>
  </si>
  <si>
    <t>Виды медицинской помощи</t>
  </si>
  <si>
    <t>№ стр.</t>
  </si>
  <si>
    <t>Единица измерения</t>
  </si>
  <si>
    <t>Плановые показатели (ВСЕГО)</t>
  </si>
  <si>
    <t>Предъявлено по счетам с учетом медицинской помощи, оказанной лицам, застрахованным за пределами Мурманской области</t>
  </si>
  <si>
    <t>Фактическое исполнение</t>
  </si>
  <si>
    <t>Отклонение от плановых показателей</t>
  </si>
  <si>
    <t>Объемы медицинской помощи</t>
  </si>
  <si>
    <t>Финансовые затраты на единицу объема</t>
  </si>
  <si>
    <t>Расходы на реализацию ТПГГ, всего</t>
  </si>
  <si>
    <t xml:space="preserve">в том числе расходы на приобретение оборудования </t>
  </si>
  <si>
    <t>в том числе расходы на проведение текущих ремонтов, разработка ПСД на проведение текущих ремонтов</t>
  </si>
  <si>
    <t>Кассовые расходы на реализацию ТПГГ, всего</t>
  </si>
  <si>
    <t>Абс.</t>
  </si>
  <si>
    <t>% испол-нения</t>
  </si>
  <si>
    <t>I.</t>
  </si>
  <si>
    <t>Медицинская помощь, предоставляемая за счет консолидированного бюджета Мурманской области в том числе:</t>
  </si>
  <si>
    <t>01</t>
  </si>
  <si>
    <t>×</t>
  </si>
  <si>
    <t>1.</t>
  </si>
  <si>
    <t>Скорая, в том числе скорая специализированная медицинская помощь, не включенная в территориальную программу ОМС, в том числе:</t>
  </si>
  <si>
    <t>02</t>
  </si>
  <si>
    <t>вызов</t>
  </si>
  <si>
    <t xml:space="preserve">     не идентифицированным и не застрахованным в системе ОМС лицам</t>
  </si>
  <si>
    <t>02.1</t>
  </si>
  <si>
    <t xml:space="preserve">    на оказание медицинской помощи выездными бригадами скорой медицинской помощи при санитарно-авиационной эвакуации, осуществляемой воздушными судами (за исключением расходов на авиационные работы)</t>
  </si>
  <si>
    <t>02.2</t>
  </si>
  <si>
    <t>2.</t>
  </si>
  <si>
    <t>Медицинская помощь в амбулаторных условиях, в том числе:</t>
  </si>
  <si>
    <t>03</t>
  </si>
  <si>
    <t>посещения</t>
  </si>
  <si>
    <t>03.1</t>
  </si>
  <si>
    <t>посещение с профилактической и иными целями</t>
  </si>
  <si>
    <t>03.2</t>
  </si>
  <si>
    <t>обращение</t>
  </si>
  <si>
    <t>03.2.1</t>
  </si>
  <si>
    <t>справочно-посещений по обращениям</t>
  </si>
  <si>
    <t>04</t>
  </si>
  <si>
    <t>05</t>
  </si>
  <si>
    <t>05.1</t>
  </si>
  <si>
    <t>3.</t>
  </si>
  <si>
    <t>Специализированная медицинская помощь в стационарных условиях, в том числе:</t>
  </si>
  <si>
    <t>06</t>
  </si>
  <si>
    <t>случай госпитализации</t>
  </si>
  <si>
    <t>06.1</t>
  </si>
  <si>
    <t>справочно-койко-день</t>
  </si>
  <si>
    <t>07</t>
  </si>
  <si>
    <t>07.1</t>
  </si>
  <si>
    <t>4.</t>
  </si>
  <si>
    <t>Медицинская помощь в условиях дневного стационара, в том числе:</t>
  </si>
  <si>
    <t>08</t>
  </si>
  <si>
    <t>случай лечения</t>
  </si>
  <si>
    <t>08.1</t>
  </si>
  <si>
    <t>справочно-пациенто-день</t>
  </si>
  <si>
    <t>09</t>
  </si>
  <si>
    <t>09.1</t>
  </si>
  <si>
    <t>5</t>
  </si>
  <si>
    <t>Паллиативная медицинская помощь</t>
  </si>
  <si>
    <t>Сумма строк</t>
  </si>
  <si>
    <t>10.1 + 10.2 + 10.3</t>
  </si>
  <si>
    <t>10</t>
  </si>
  <si>
    <t>5.1</t>
  </si>
  <si>
    <t>первичная медицинская помощь, в том числе доврачебная и врачебная, всего, в том числе:</t>
  </si>
  <si>
    <t>10.1.1 + 10.1.2</t>
  </si>
  <si>
    <t>10.1</t>
  </si>
  <si>
    <t>посещение</t>
  </si>
  <si>
    <t>5.1.1</t>
  </si>
  <si>
    <t>посещение по паллиативной медицинской помощи без учета посещений на дому патронажными бригадами</t>
  </si>
  <si>
    <t>10.1.1</t>
  </si>
  <si>
    <t>5.1.2</t>
  </si>
  <si>
    <t>посещения на дому выездными патронажными бригадами</t>
  </si>
  <si>
    <t>10.1.2</t>
  </si>
  <si>
    <t>5.2</t>
  </si>
  <si>
    <t>оказываемая в стационарных условиях (включая койки паллиативной медицинской помощи и койки сестринского ухода)</t>
  </si>
  <si>
    <t>10.2</t>
  </si>
  <si>
    <t>койко-день</t>
  </si>
  <si>
    <t>5.3</t>
  </si>
  <si>
    <t>оказываемая в условиях дневного стационара</t>
  </si>
  <si>
    <t>10.3</t>
  </si>
  <si>
    <t>6.</t>
  </si>
  <si>
    <t>Иные государственные и муниципальные услуги (работы)</t>
  </si>
  <si>
    <t>11</t>
  </si>
  <si>
    <t>- содержание и реабилитация детей в домах ребенка</t>
  </si>
  <si>
    <t>11.1</t>
  </si>
  <si>
    <t>- заготовка и переработка крови</t>
  </si>
  <si>
    <t>11.2</t>
  </si>
  <si>
    <t>- экспертная деятельность</t>
  </si>
  <si>
    <t>11.3</t>
  </si>
  <si>
    <t>- льготное зубопротезирование</t>
  </si>
  <si>
    <t>11.4</t>
  </si>
  <si>
    <t>- льготные лекарственное обеспечение отдельных групп населения</t>
  </si>
  <si>
    <t>11.5</t>
  </si>
  <si>
    <t>- прочие виды медицинских и иных услуг (работ)</t>
  </si>
  <si>
    <t>11.6</t>
  </si>
  <si>
    <t>- приобретение медицинского оборудования для медицинских организаций, не работающих в системе ОМС</t>
  </si>
  <si>
    <t>11.7</t>
  </si>
  <si>
    <t>- проведение текущих ремонтов,  разработка ПСД на проведение текущих ремонтов</t>
  </si>
  <si>
    <t>11.8</t>
  </si>
  <si>
    <t>Расходы государственных организаций</t>
  </si>
  <si>
    <t>11.9</t>
  </si>
  <si>
    <t>-прочие расходы</t>
  </si>
  <si>
    <t>11.10</t>
  </si>
  <si>
    <t xml:space="preserve">-осуществление мер социальной поддержки работников </t>
  </si>
  <si>
    <t>11.11</t>
  </si>
  <si>
    <t xml:space="preserve">-компенсация расходов на оплату стоимости проезда и провоза багажа к месту использования отпуска и обратно </t>
  </si>
  <si>
    <t>11.12</t>
  </si>
  <si>
    <t>-выплата  стипендии студентам</t>
  </si>
  <si>
    <t>11.13</t>
  </si>
  <si>
    <t>-выплата стипендии лицам, обучающимся в интернатуре, ординатуре</t>
  </si>
  <si>
    <t>11.14</t>
  </si>
  <si>
    <t>-предоставление компенсационных выплат в размере стоимости платных образовательных услуг по программе ординатуры</t>
  </si>
  <si>
    <t>11.15</t>
  </si>
  <si>
    <t>- финансовое обеспечение расходов учреждений, осуществляющих деятельность в системе ОМС</t>
  </si>
  <si>
    <t>11.16</t>
  </si>
  <si>
    <t>7.</t>
  </si>
  <si>
    <t>Высокотехнологичная медицинская помощь, оказываемая в медицинских организациях Мурманской области</t>
  </si>
  <si>
    <t>12</t>
  </si>
  <si>
    <t>12.1</t>
  </si>
  <si>
    <t>II.</t>
  </si>
  <si>
    <t xml:space="preserve"> Средства консолидированного бюджета Мурманской области на приобретение медицинского оборудования для медицинских организаций, работающих в системе ОМС**, в том числе на приобретение:</t>
  </si>
  <si>
    <t>13</t>
  </si>
  <si>
    <t>- санитарного траспорта</t>
  </si>
  <si>
    <t>14</t>
  </si>
  <si>
    <t>- КТ</t>
  </si>
  <si>
    <t>15</t>
  </si>
  <si>
    <t>- МРТ</t>
  </si>
  <si>
    <t>16</t>
  </si>
  <si>
    <t>-  иного медицинского оборудования</t>
  </si>
  <si>
    <t>17</t>
  </si>
  <si>
    <t>ИТОГО БЮДЖЕТ</t>
  </si>
  <si>
    <t>18</t>
  </si>
  <si>
    <t>III.</t>
  </si>
  <si>
    <t>Медицинская помощь в рамках территориальной программы ОМС:</t>
  </si>
  <si>
    <t>20 + 21 + 25 + 28 + 29 + 30 + 31</t>
  </si>
  <si>
    <t>19</t>
  </si>
  <si>
    <t xml:space="preserve">Скорая, в том числе скорая специализированная, медицинская помощь </t>
  </si>
  <si>
    <t>33 + 44 + 55</t>
  </si>
  <si>
    <t>20</t>
  </si>
  <si>
    <t>2</t>
  </si>
  <si>
    <t>Первичная медико-санитарная помощь</t>
  </si>
  <si>
    <t>22 + 23</t>
  </si>
  <si>
    <t>21</t>
  </si>
  <si>
    <t>2.1</t>
  </si>
  <si>
    <t>В амбулаторных условиях:</t>
  </si>
  <si>
    <t>22.1 + 22.2 + 22.3 + 22.4</t>
  </si>
  <si>
    <t>22</t>
  </si>
  <si>
    <t>посещения / комплексные посещения</t>
  </si>
  <si>
    <t>2.1.1</t>
  </si>
  <si>
    <t xml:space="preserve">Посещения с профилактическими и иными целями, всего, из них: </t>
  </si>
  <si>
    <t>22.1.1 + 22.1.2 + 22.1.3</t>
  </si>
  <si>
    <t>22.1</t>
  </si>
  <si>
    <t>для проведения профилактических медицинских осмотров</t>
  </si>
  <si>
    <t>35.1.1 + 57.1.1</t>
  </si>
  <si>
    <t>22.1.1</t>
  </si>
  <si>
    <t>комплексное посещение</t>
  </si>
  <si>
    <t>для проведения диспансеризации, всего, в том числе:</t>
  </si>
  <si>
    <t>35.1.2 + 57.1.2</t>
  </si>
  <si>
    <t>22.1.2</t>
  </si>
  <si>
    <t>для проведения углубленной диспансеризации</t>
  </si>
  <si>
    <t>35.1.2.1 + 57.1.2.1</t>
  </si>
  <si>
    <t>22.1.2.1</t>
  </si>
  <si>
    <t>для посещений с иными целями</t>
  </si>
  <si>
    <t>35.1.3 + 46.1.1 + 57.1.3</t>
  </si>
  <si>
    <t>22.1.3</t>
  </si>
  <si>
    <t>2.1.2</t>
  </si>
  <si>
    <t>В неотложной форме</t>
  </si>
  <si>
    <t>35.2 + 46.2 + 57.2</t>
  </si>
  <si>
    <t>22.2</t>
  </si>
  <si>
    <t>2.1.3</t>
  </si>
  <si>
    <t>В связи с заболеваниями (обращений), всего, из них проведение следующих отдельных диагностических (лабораторных) исследований:</t>
  </si>
  <si>
    <t>35.3 + 46.3 + 57.3</t>
  </si>
  <si>
    <t>22.3</t>
  </si>
  <si>
    <t>справочно: посещения в составе обращения</t>
  </si>
  <si>
    <t>35.3.1 + 46.3.1 + 57.3.1</t>
  </si>
  <si>
    <t>22.3.1</t>
  </si>
  <si>
    <t>компьютерная томография</t>
  </si>
  <si>
    <t>35.3.2 + 57.3.2</t>
  </si>
  <si>
    <t>22.3.2</t>
  </si>
  <si>
    <t>исследование</t>
  </si>
  <si>
    <t>магнитно-резонансная томография</t>
  </si>
  <si>
    <t>35.3.3 + 57.3.3</t>
  </si>
  <si>
    <t>22.3.3</t>
  </si>
  <si>
    <t>ультразвуковое исследование сердечно-сосудистой системы</t>
  </si>
  <si>
    <t>35.3.4 + 57.3.4</t>
  </si>
  <si>
    <t>22.3.4</t>
  </si>
  <si>
    <t>эндоскопическое диагностическое исследование</t>
  </si>
  <si>
    <t>35.3.5 + 57.3.5</t>
  </si>
  <si>
    <t>22.3.5</t>
  </si>
  <si>
    <t>молекулярно-генетическое исследование с целью диагностики онкологических заболеваний</t>
  </si>
  <si>
    <t>35.3.6 + 57.3.6</t>
  </si>
  <si>
    <t>22.3.6</t>
  </si>
  <si>
    <t>патологоанатомическое исследование биопсийного (операционного) материала с целью диагностики онкологических заболеваний и подбора противоопухолевой лекарственной терапии</t>
  </si>
  <si>
    <t>35.3.7 + 57.3.7</t>
  </si>
  <si>
    <t>22.3.7</t>
  </si>
  <si>
    <t>тестирование на выявление новой коронавирусной инфекции (COVID-19)</t>
  </si>
  <si>
    <t>35.3.8 + 57.3.8</t>
  </si>
  <si>
    <t>22.3.8</t>
  </si>
  <si>
    <t>2.1.4</t>
  </si>
  <si>
    <t>Диспансерное наблюдение</t>
  </si>
  <si>
    <t>35.4 + 57.4</t>
  </si>
  <si>
    <t>22.4</t>
  </si>
  <si>
    <t>2.2</t>
  </si>
  <si>
    <t>В условиях дневных стационаров, в том числе:</t>
  </si>
  <si>
    <t>36 + 47 + 58</t>
  </si>
  <si>
    <t>23</t>
  </si>
  <si>
    <t>справочно - количество пациенто -дней</t>
  </si>
  <si>
    <t>36.1 + 47.1 + 58.1</t>
  </si>
  <si>
    <t>23.1</t>
  </si>
  <si>
    <t>пациенто - день</t>
  </si>
  <si>
    <t>2.2.1</t>
  </si>
  <si>
    <t>медицинская помощь по профилю «онкология»</t>
  </si>
  <si>
    <t>36.2 + 58.2</t>
  </si>
  <si>
    <t>23.2</t>
  </si>
  <si>
    <t>2.2.2</t>
  </si>
  <si>
    <t>при экстракорпоральном оплодотворении</t>
  </si>
  <si>
    <t>36.3 + 58.3</t>
  </si>
  <si>
    <t>23.3</t>
  </si>
  <si>
    <t>случай</t>
  </si>
  <si>
    <t>3</t>
  </si>
  <si>
    <t>В условиях дневных стационаров (первичная медикосанитарная помощь, специализированная медицинская помощь), в том числе:</t>
  </si>
  <si>
    <t>23 + 26</t>
  </si>
  <si>
    <t>24</t>
  </si>
  <si>
    <t>23.1 + 26.1</t>
  </si>
  <si>
    <t>24.1</t>
  </si>
  <si>
    <t>3.1</t>
  </si>
  <si>
    <t>для медицинской помощи по профилю «онкология», в том числе:</t>
  </si>
  <si>
    <t>23.2 + 26.2</t>
  </si>
  <si>
    <t>24.2</t>
  </si>
  <si>
    <t>3.2</t>
  </si>
  <si>
    <t>23.3 + 26.3</t>
  </si>
  <si>
    <t>24.3</t>
  </si>
  <si>
    <t>4</t>
  </si>
  <si>
    <t>Специализированная, включая высокотехнологичную, медицинская помощь, в том числе:</t>
  </si>
  <si>
    <t>26 + 27</t>
  </si>
  <si>
    <t>25</t>
  </si>
  <si>
    <t>4.1</t>
  </si>
  <si>
    <t>в условиях дневных стационаров, включая:</t>
  </si>
  <si>
    <t>39 + 50 + 61</t>
  </si>
  <si>
    <t>26</t>
  </si>
  <si>
    <t>случай лечения / случай</t>
  </si>
  <si>
    <t>39.1 + 50.1 + 61.1</t>
  </si>
  <si>
    <t>26.1</t>
  </si>
  <si>
    <t>4.1.1</t>
  </si>
  <si>
    <t>медицинскую помощь по профилю «онкология»</t>
  </si>
  <si>
    <t>39.2 + 61.2</t>
  </si>
  <si>
    <t>26.2</t>
  </si>
  <si>
    <t>4.1.2</t>
  </si>
  <si>
    <t>медицинскую помощь при экстракорпоральном оплодотворении</t>
  </si>
  <si>
    <t>39.3 + 61.3</t>
  </si>
  <si>
    <t>26.3</t>
  </si>
  <si>
    <t>4.2</t>
  </si>
  <si>
    <t>в условиях круглосуточного стационара, в том числе:</t>
  </si>
  <si>
    <t>40 + 51 + 62</t>
  </si>
  <si>
    <t>27</t>
  </si>
  <si>
    <t>справочно - количество койко-дней</t>
  </si>
  <si>
    <t>40.1 + 51.1 + 62.1</t>
  </si>
  <si>
    <t>27.1</t>
  </si>
  <si>
    <t>4.2.1</t>
  </si>
  <si>
    <t>медицинская помощь по профилю "онкология"</t>
  </si>
  <si>
    <t>40.2 + 62.2</t>
  </si>
  <si>
    <t>27.2</t>
  </si>
  <si>
    <t>4.2.2</t>
  </si>
  <si>
    <t>высокотехнологичная медицинская помощь</t>
  </si>
  <si>
    <t>40.3 + 62.3</t>
  </si>
  <si>
    <t>27.3</t>
  </si>
  <si>
    <t>28.1 + 28.2 + 28.3</t>
  </si>
  <si>
    <t>28</t>
  </si>
  <si>
    <t>28.1.1 + 28.1.2</t>
  </si>
  <si>
    <t>28.1</t>
  </si>
  <si>
    <t>50.1.1</t>
  </si>
  <si>
    <t>28.1.1</t>
  </si>
  <si>
    <t>50.1.2</t>
  </si>
  <si>
    <t>28.1.2</t>
  </si>
  <si>
    <t>50.2</t>
  </si>
  <si>
    <t>28.2</t>
  </si>
  <si>
    <t>50.3</t>
  </si>
  <si>
    <t>28.3</t>
  </si>
  <si>
    <t>6</t>
  </si>
  <si>
    <t>Медицинская реабилитация:</t>
  </si>
  <si>
    <t>29.1 + 29.2 + 29.3</t>
  </si>
  <si>
    <t>29</t>
  </si>
  <si>
    <t>6.1</t>
  </si>
  <si>
    <t>В амбулаторных условиях</t>
  </si>
  <si>
    <t>41.1 + 63.1</t>
  </si>
  <si>
    <t>29.1</t>
  </si>
  <si>
    <t>6.2</t>
  </si>
  <si>
    <t xml:space="preserve">В условиях дневных стационаров (первичная медико-санитарная помощь, специализированная медицинская помощь) </t>
  </si>
  <si>
    <t>41.2 + 63.2</t>
  </si>
  <si>
    <t>29.2</t>
  </si>
  <si>
    <t>6.3</t>
  </si>
  <si>
    <t xml:space="preserve">Специализированная, в том числе высокотехнологичная, медицинская помощь в условиях круглосуточного стационара </t>
  </si>
  <si>
    <t>41.3 + 63.3</t>
  </si>
  <si>
    <t>29.3</t>
  </si>
  <si>
    <t>7</t>
  </si>
  <si>
    <t xml:space="preserve"> Расходы на АУП в сфере ОМС, в том числе:</t>
  </si>
  <si>
    <t>30.1 + 30.2</t>
  </si>
  <si>
    <t>30</t>
  </si>
  <si>
    <t>расходы АУП ТФОМС</t>
  </si>
  <si>
    <t>30.1</t>
  </si>
  <si>
    <t>расходы на ведение дела СМО</t>
  </si>
  <si>
    <t>42 + 53 + 64</t>
  </si>
  <si>
    <t>30.2</t>
  </si>
  <si>
    <t>8</t>
  </si>
  <si>
    <t xml:space="preserve">На софинансирование расходов медицинских организаций, оказывающих первичную медико-санитарную помощь в соответствии с территориальными программами обязательного медицинского страхования, на оплату труда врачей и среднего медицинского персонала </t>
  </si>
  <si>
    <t>31</t>
  </si>
  <si>
    <t>из строки 19:</t>
  </si>
  <si>
    <t>1</t>
  </si>
  <si>
    <t>Медицинская помощь, предоставляемая в рамках базовой программы ОМС застрахованным лицам</t>
  </si>
  <si>
    <t>33 + 34 + 38 + 41 + 42</t>
  </si>
  <si>
    <t>32</t>
  </si>
  <si>
    <t xml:space="preserve">Скорая, в том числе скорая специализированная,
медицинская помощь </t>
  </si>
  <si>
    <t>33</t>
  </si>
  <si>
    <t>35 + 36</t>
  </si>
  <si>
    <t>34</t>
  </si>
  <si>
    <t>35.1 + 35.2 + 35.3 + 35.4</t>
  </si>
  <si>
    <t>35</t>
  </si>
  <si>
    <t xml:space="preserve">посещения с профилактическими и иными целями, всего, из них: </t>
  </si>
  <si>
    <t>35.1.1 + 35.1.2 + 35.1.3</t>
  </si>
  <si>
    <t>35.1</t>
  </si>
  <si>
    <t>35.1.1</t>
  </si>
  <si>
    <t>35.1.2</t>
  </si>
  <si>
    <t>35.1.2.1</t>
  </si>
  <si>
    <t>35.1.3</t>
  </si>
  <si>
    <t>в неотложной форме</t>
  </si>
  <si>
    <t>35.2</t>
  </si>
  <si>
    <t>в связи с заболеваниями (обращений), всего, из них проведение следующих отдельных диагностических (лабораторных) исследований в рамках базовой программы обязательного медицинского страхования:</t>
  </si>
  <si>
    <t>35.3</t>
  </si>
  <si>
    <t>35.3.1</t>
  </si>
  <si>
    <t>35.3.2</t>
  </si>
  <si>
    <t>35.3.3</t>
  </si>
  <si>
    <t>35.3.4</t>
  </si>
  <si>
    <t>35.3.5</t>
  </si>
  <si>
    <t>35.3.6</t>
  </si>
  <si>
    <t>35.3.7</t>
  </si>
  <si>
    <t>35.3.8</t>
  </si>
  <si>
    <t>35.4</t>
  </si>
  <si>
    <t>36</t>
  </si>
  <si>
    <t>36.1</t>
  </si>
  <si>
    <t>36.2</t>
  </si>
  <si>
    <t>36.3</t>
  </si>
  <si>
    <t>36 + 39</t>
  </si>
  <si>
    <t>37</t>
  </si>
  <si>
    <t>36.1 + 39.1</t>
  </si>
  <si>
    <t>37.1</t>
  </si>
  <si>
    <t>36.2 + 39.2</t>
  </si>
  <si>
    <t>37.2</t>
  </si>
  <si>
    <t>для медицинской помощи при экстракорпоральном оплодотворении</t>
  </si>
  <si>
    <t>36.3 + 39.3</t>
  </si>
  <si>
    <t>37.3</t>
  </si>
  <si>
    <t>39 + 40</t>
  </si>
  <si>
    <t>38</t>
  </si>
  <si>
    <t>39</t>
  </si>
  <si>
    <t>39.1</t>
  </si>
  <si>
    <t>39.2</t>
  </si>
  <si>
    <t>39.3</t>
  </si>
  <si>
    <t>40</t>
  </si>
  <si>
    <t>40.1</t>
  </si>
  <si>
    <t>40.2</t>
  </si>
  <si>
    <t>40.3</t>
  </si>
  <si>
    <t>41</t>
  </si>
  <si>
    <t>41.1</t>
  </si>
  <si>
    <t>41.2</t>
  </si>
  <si>
    <t>41.3</t>
  </si>
  <si>
    <t>Расходы на ведение дела СМО</t>
  </si>
  <si>
    <t>42</t>
  </si>
  <si>
    <t>Медицинская помощь по видам и заболеваниям, не установленным базовой программой</t>
  </si>
  <si>
    <t>44 + 45 + 49 + 52 + 53</t>
  </si>
  <si>
    <t>43</t>
  </si>
  <si>
    <t>х</t>
  </si>
  <si>
    <t>Скорая, в том числе скорая специализированная, медицинская помощь</t>
  </si>
  <si>
    <t>44</t>
  </si>
  <si>
    <t>44 + 45</t>
  </si>
  <si>
    <t>45</t>
  </si>
  <si>
    <t>44.1 + 44.2 + 44.3</t>
  </si>
  <si>
    <t>46</t>
  </si>
  <si>
    <t>посещения с профилактическими и иными целями, всего, в том числе:</t>
  </si>
  <si>
    <t>46.1</t>
  </si>
  <si>
    <t>46.1.1</t>
  </si>
  <si>
    <t>46.2</t>
  </si>
  <si>
    <t>в связи с заболеваниями (обращений), всего, из них :</t>
  </si>
  <si>
    <t>46.3</t>
  </si>
  <si>
    <t>46.3.1</t>
  </si>
  <si>
    <t>В условиях дневных стационаров</t>
  </si>
  <si>
    <t>47</t>
  </si>
  <si>
    <t>47.1</t>
  </si>
  <si>
    <t>45 + 48</t>
  </si>
  <si>
    <t>48</t>
  </si>
  <si>
    <t>45.1 + 48.1</t>
  </si>
  <si>
    <t>48.1</t>
  </si>
  <si>
    <t>48 + 49</t>
  </si>
  <si>
    <t>49</t>
  </si>
  <si>
    <t>50</t>
  </si>
  <si>
    <t>50.1</t>
  </si>
  <si>
    <t>51</t>
  </si>
  <si>
    <t>51.1</t>
  </si>
  <si>
    <t>50.1 + 50.2 + 50.3</t>
  </si>
  <si>
    <t>52</t>
  </si>
  <si>
    <t>50.1.1 + 50.1.2</t>
  </si>
  <si>
    <t>52.1</t>
  </si>
  <si>
    <t>52.1.1</t>
  </si>
  <si>
    <t>52.1.2</t>
  </si>
  <si>
    <t>52.2</t>
  </si>
  <si>
    <t>52.3</t>
  </si>
  <si>
    <t>53</t>
  </si>
  <si>
    <t>Медицинская помощь, предоставляемая в рамках базовой программы ОМС застрахованным лицам (дополнительное финансовое обеспечение):</t>
  </si>
  <si>
    <t>55 + 56 + 60 + 63 + 64</t>
  </si>
  <si>
    <t>54</t>
  </si>
  <si>
    <t>55</t>
  </si>
  <si>
    <t>57 + 58</t>
  </si>
  <si>
    <t>56</t>
  </si>
  <si>
    <t>57.1 + 57.2 + 57.3 + 57.4</t>
  </si>
  <si>
    <t>57</t>
  </si>
  <si>
    <t>53.1.1 + 53.1.2 + 53.1.3</t>
  </si>
  <si>
    <t>57.1</t>
  </si>
  <si>
    <t>57.1.1</t>
  </si>
  <si>
    <t>57.1.2</t>
  </si>
  <si>
    <t>57.1.2.1</t>
  </si>
  <si>
    <t>57.1.3</t>
  </si>
  <si>
    <t>57.2</t>
  </si>
  <si>
    <t>57.3</t>
  </si>
  <si>
    <t>57.3.1</t>
  </si>
  <si>
    <t>57.3.2</t>
  </si>
  <si>
    <t>57.3.3</t>
  </si>
  <si>
    <t>57.3.4</t>
  </si>
  <si>
    <t>57.3.5</t>
  </si>
  <si>
    <t>57.3.6</t>
  </si>
  <si>
    <t>57.3.7</t>
  </si>
  <si>
    <t>57.3.8</t>
  </si>
  <si>
    <t>57.4</t>
  </si>
  <si>
    <t>58</t>
  </si>
  <si>
    <t>58.1</t>
  </si>
  <si>
    <t>58.2</t>
  </si>
  <si>
    <t>2.2.3</t>
  </si>
  <si>
    <t>58.3</t>
  </si>
  <si>
    <t>58 + 61</t>
  </si>
  <si>
    <t>59</t>
  </si>
  <si>
    <t>58.1 + 61.1</t>
  </si>
  <si>
    <t>59.1</t>
  </si>
  <si>
    <t>для медицинской помощи по профилю «онкология»</t>
  </si>
  <si>
    <t>58.2 + 61.2</t>
  </si>
  <si>
    <t>59.2</t>
  </si>
  <si>
    <t>58.3 + 61.3</t>
  </si>
  <si>
    <t>59.3</t>
  </si>
  <si>
    <t>61 + 62</t>
  </si>
  <si>
    <t>60</t>
  </si>
  <si>
    <t>61</t>
  </si>
  <si>
    <t>61.1</t>
  </si>
  <si>
    <t>61.2</t>
  </si>
  <si>
    <t>61.3</t>
  </si>
  <si>
    <t>62</t>
  </si>
  <si>
    <t>62.1</t>
  </si>
  <si>
    <t>62.2</t>
  </si>
  <si>
    <t>4.2.3</t>
  </si>
  <si>
    <t>62.3</t>
  </si>
  <si>
    <t>63</t>
  </si>
  <si>
    <t>63.1</t>
  </si>
  <si>
    <t>63.2</t>
  </si>
  <si>
    <t>63.3</t>
  </si>
  <si>
    <t>64</t>
  </si>
  <si>
    <t>IV.</t>
  </si>
  <si>
    <t>ИТОГО СТОИМОСТЬ ТПГГ,в том числе:</t>
  </si>
  <si>
    <t>65</t>
  </si>
  <si>
    <t xml:space="preserve">Скорая медицинская помощь </t>
  </si>
  <si>
    <t>66</t>
  </si>
  <si>
    <t xml:space="preserve">Амбулаторная помощь </t>
  </si>
  <si>
    <t>67</t>
  </si>
  <si>
    <t>Специализированная медицинская помощь в стационарных условиях</t>
  </si>
  <si>
    <t>68</t>
  </si>
  <si>
    <t>68.1</t>
  </si>
  <si>
    <t>69</t>
  </si>
  <si>
    <t>69.1</t>
  </si>
  <si>
    <t>5.</t>
  </si>
  <si>
    <t>70</t>
  </si>
  <si>
    <t>В дневных стационарах</t>
  </si>
  <si>
    <t>71</t>
  </si>
  <si>
    <t>71.1</t>
  </si>
  <si>
    <t>72</t>
  </si>
  <si>
    <t>8.</t>
  </si>
  <si>
    <t>73</t>
  </si>
  <si>
    <t>9.</t>
  </si>
  <si>
    <t xml:space="preserve"> Средства консолидированного бюджета Мурманской области на приобретение медицинского оборудования для медицинских организаций, работающих в системе ОМС</t>
  </si>
  <si>
    <t>74</t>
  </si>
  <si>
    <t>10.</t>
  </si>
  <si>
    <t xml:space="preserve"> Расходы на АУП в сфере ОМС</t>
  </si>
  <si>
    <t>75</t>
  </si>
  <si>
    <t>76</t>
  </si>
  <si>
    <t>Проверка</t>
  </si>
  <si>
    <t>СВОД Мурманская область</t>
  </si>
</sst>
</file>

<file path=xl/styles.xml><?xml version="1.0" encoding="utf-8"?>
<styleSheet xmlns="http://schemas.openxmlformats.org/spreadsheetml/2006/main">
  <numFmts count="4">
    <numFmt numFmtId="164" formatCode="#,##0_ ;\-#,##0\ "/>
    <numFmt numFmtId="165" formatCode="0.0%"/>
    <numFmt numFmtId="166" formatCode="#,##0.00_ ;\-#,##0.00\ "/>
    <numFmt numFmtId="167" formatCode="_-* #,##0.00_р_._-;\-* #,##0.00_р_._-;_-* &quot;-&quot;??_р_._-;_-@_-"/>
  </numFmts>
  <fonts count="17">
    <font>
      <sz val="11"/>
      <color theme="1"/>
      <name val="Calibri"/>
      <family val="2"/>
      <charset val="204"/>
      <scheme val="minor"/>
    </font>
    <font>
      <sz val="12"/>
      <name val="Cambria"/>
      <family val="1"/>
      <charset val="204"/>
    </font>
    <font>
      <b/>
      <i/>
      <sz val="12"/>
      <name val="Cambria"/>
      <family val="1"/>
      <charset val="204"/>
    </font>
    <font>
      <b/>
      <sz val="12"/>
      <name val="Cambria"/>
      <family val="1"/>
      <charset val="204"/>
    </font>
    <font>
      <sz val="12"/>
      <color theme="1"/>
      <name val="Cambria"/>
      <family val="1"/>
      <charset val="204"/>
    </font>
    <font>
      <b/>
      <sz val="12"/>
      <color theme="1"/>
      <name val="Cambria"/>
      <family val="1"/>
      <charset val="204"/>
    </font>
    <font>
      <b/>
      <sz val="12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2"/>
      <color theme="1"/>
      <name val="Calibri"/>
      <charset val="204"/>
      <scheme val="minor"/>
    </font>
    <font>
      <i/>
      <sz val="12"/>
      <color theme="1"/>
      <name val="Cambria"/>
      <family val="1"/>
      <charset val="204"/>
    </font>
    <font>
      <i/>
      <sz val="12"/>
      <color theme="1"/>
      <name val="Cambria"/>
      <family val="1"/>
      <charset val="204"/>
      <scheme val="major"/>
    </font>
    <font>
      <i/>
      <sz val="12"/>
      <name val="Cambria"/>
      <family val="1"/>
      <charset val="204"/>
    </font>
    <font>
      <b/>
      <sz val="12"/>
      <color rgb="FF000000"/>
      <name val="Cambria"/>
      <family val="1"/>
      <charset val="204"/>
    </font>
    <font>
      <sz val="12"/>
      <color rgb="FF000000"/>
      <name val="Cambria"/>
      <family val="1"/>
      <charset val="204"/>
    </font>
    <font>
      <sz val="12"/>
      <color rgb="FF000000"/>
      <name val="Cambria"/>
      <family val="1"/>
      <charset val="204"/>
      <scheme val="major"/>
    </font>
    <font>
      <sz val="10"/>
      <name val="Arial Cyr"/>
      <charset val="204"/>
    </font>
    <font>
      <b/>
      <sz val="14"/>
      <name val="Cambria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8" tint="0.399731437116611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5" fillId="0" borderId="0"/>
    <xf numFmtId="167" fontId="15" fillId="0" borderId="0" applyFont="0" applyFill="0" applyBorder="0" applyAlignment="0" applyProtection="0"/>
  </cellStyleXfs>
  <cellXfs count="345">
    <xf numFmtId="0" fontId="0" fillId="0" borderId="0" xfId="0"/>
    <xf numFmtId="0" fontId="1" fillId="0" borderId="0" xfId="1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1" applyFont="1" applyFill="1" applyAlignment="1" applyProtection="1">
      <alignment horizontal="center" vertical="center" wrapText="1"/>
      <protection locked="0"/>
    </xf>
    <xf numFmtId="0" fontId="1" fillId="0" borderId="0" xfId="1" applyFont="1" applyFill="1" applyAlignment="1" applyProtection="1">
      <alignment vertical="center"/>
      <protection locked="0"/>
    </xf>
    <xf numFmtId="0" fontId="3" fillId="0" borderId="0" xfId="1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2" fillId="0" borderId="0" xfId="1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1" fontId="1" fillId="0" borderId="0" xfId="1" applyNumberFormat="1" applyFont="1" applyFill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right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  <protection locked="0"/>
    </xf>
    <xf numFmtId="4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4" xfId="1" applyFont="1" applyFill="1" applyBorder="1" applyAlignment="1" applyProtection="1">
      <alignment horizontal="center" vertical="center" wrapText="1"/>
      <protection locked="0"/>
    </xf>
    <xf numFmtId="0" fontId="1" fillId="0" borderId="6" xfId="1" applyFont="1" applyFill="1" applyBorder="1" applyAlignment="1" applyProtection="1">
      <alignment horizontal="center" vertical="center" wrapText="1"/>
      <protection locked="0"/>
    </xf>
    <xf numFmtId="0" fontId="1" fillId="0" borderId="10" xfId="1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4" xfId="1" applyFont="1" applyFill="1" applyBorder="1" applyAlignment="1" applyProtection="1">
      <alignment horizontal="center" vertical="center"/>
      <protection locked="0"/>
    </xf>
    <xf numFmtId="0" fontId="1" fillId="0" borderId="7" xfId="1" applyFont="1" applyFill="1" applyBorder="1" applyAlignment="1" applyProtection="1">
      <alignment horizontal="center" vertical="center"/>
      <protection locked="0"/>
    </xf>
    <xf numFmtId="0" fontId="1" fillId="0" borderId="8" xfId="1" applyFont="1" applyFill="1" applyBorder="1" applyAlignment="1" applyProtection="1">
      <alignment horizontal="center" vertical="center"/>
      <protection locked="0"/>
    </xf>
    <xf numFmtId="0" fontId="3" fillId="4" borderId="4" xfId="1" applyFont="1" applyFill="1" applyBorder="1" applyAlignment="1" applyProtection="1">
      <alignment horizontal="left" vertical="center"/>
      <protection locked="0"/>
    </xf>
    <xf numFmtId="49" fontId="1" fillId="4" borderId="7" xfId="1" applyNumberFormat="1" applyFont="1" applyFill="1" applyBorder="1" applyAlignment="1" applyProtection="1">
      <alignment horizontal="center" vertical="center"/>
      <protection locked="0"/>
    </xf>
    <xf numFmtId="164" fontId="3" fillId="4" borderId="4" xfId="2" applyNumberFormat="1" applyFont="1" applyFill="1" applyBorder="1" applyAlignment="1" applyProtection="1">
      <alignment horizontal="center" vertical="center"/>
      <protection locked="0"/>
    </xf>
    <xf numFmtId="4" fontId="3" fillId="4" borderId="4" xfId="1" applyNumberFormat="1" applyFont="1" applyFill="1" applyBorder="1" applyAlignment="1" applyProtection="1">
      <alignment horizontal="center" vertical="center"/>
      <protection locked="0"/>
    </xf>
    <xf numFmtId="165" fontId="3" fillId="4" borderId="4" xfId="2" applyNumberFormat="1" applyFont="1" applyFill="1" applyBorder="1" applyAlignment="1" applyProtection="1">
      <alignment horizontal="center" vertical="center"/>
      <protection locked="0"/>
    </xf>
    <xf numFmtId="0" fontId="3" fillId="0" borderId="4" xfId="1" applyFont="1" applyFill="1" applyBorder="1" applyAlignment="1" applyProtection="1">
      <alignment horizontal="center" vertical="center"/>
      <protection locked="0"/>
    </xf>
    <xf numFmtId="49" fontId="1" fillId="0" borderId="7" xfId="1" applyNumberFormat="1" applyFont="1" applyFill="1" applyBorder="1" applyAlignment="1" applyProtection="1">
      <alignment horizontal="center" vertical="center"/>
      <protection locked="0"/>
    </xf>
    <xf numFmtId="164" fontId="3" fillId="3" borderId="4" xfId="2" applyNumberFormat="1" applyFont="1" applyFill="1" applyBorder="1" applyAlignment="1" applyProtection="1">
      <alignment horizontal="center" vertical="center"/>
    </xf>
    <xf numFmtId="4" fontId="1" fillId="0" borderId="4" xfId="2" applyNumberFormat="1" applyFont="1" applyFill="1" applyBorder="1" applyAlignment="1" applyProtection="1">
      <alignment horizontal="center" vertical="center"/>
      <protection locked="0"/>
    </xf>
    <xf numFmtId="166" fontId="1" fillId="3" borderId="4" xfId="2" applyNumberFormat="1" applyFont="1" applyFill="1" applyBorder="1" applyAlignment="1" applyProtection="1">
      <alignment horizontal="center" vertical="center"/>
    </xf>
    <xf numFmtId="164" fontId="1" fillId="0" borderId="4" xfId="2" applyNumberFormat="1" applyFont="1" applyFill="1" applyBorder="1" applyAlignment="1" applyProtection="1">
      <alignment horizontal="center" vertical="center"/>
    </xf>
    <xf numFmtId="164" fontId="1" fillId="3" borderId="4" xfId="2" applyNumberFormat="1" applyFont="1" applyFill="1" applyBorder="1" applyAlignment="1" applyProtection="1">
      <alignment horizontal="center" vertical="center"/>
    </xf>
    <xf numFmtId="165" fontId="1" fillId="0" borderId="4" xfId="2" applyNumberFormat="1" applyFont="1" applyFill="1" applyBorder="1" applyAlignment="1" applyProtection="1">
      <alignment horizontal="center" vertical="center"/>
      <protection locked="0"/>
    </xf>
    <xf numFmtId="49" fontId="1" fillId="5" borderId="7" xfId="1" applyNumberFormat="1" applyFont="1" applyFill="1" applyBorder="1" applyAlignment="1" applyProtection="1">
      <alignment horizontal="center" vertical="center"/>
      <protection locked="0"/>
    </xf>
    <xf numFmtId="0" fontId="1" fillId="5" borderId="4" xfId="1" applyFont="1" applyFill="1" applyBorder="1" applyAlignment="1" applyProtection="1">
      <alignment horizontal="center" vertical="center"/>
      <protection locked="0"/>
    </xf>
    <xf numFmtId="49" fontId="3" fillId="0" borderId="7" xfId="1" applyNumberFormat="1" applyFont="1" applyFill="1" applyBorder="1" applyAlignment="1" applyProtection="1">
      <alignment horizontal="center" vertical="center"/>
      <protection locked="0"/>
    </xf>
    <xf numFmtId="0" fontId="3" fillId="0" borderId="4" xfId="1" applyFont="1" applyFill="1" applyBorder="1" applyAlignment="1" applyProtection="1">
      <alignment horizontal="center" vertical="center" wrapText="1"/>
      <protection locked="0"/>
    </xf>
    <xf numFmtId="164" fontId="3" fillId="0" borderId="4" xfId="2" applyNumberFormat="1" applyFont="1" applyFill="1" applyBorder="1" applyAlignment="1" applyProtection="1">
      <alignment horizontal="center" vertical="center"/>
    </xf>
    <xf numFmtId="4" fontId="3" fillId="0" borderId="4" xfId="2" applyNumberFormat="1" applyFont="1" applyFill="1" applyBorder="1" applyAlignment="1" applyProtection="1">
      <alignment horizontal="center" vertical="center"/>
      <protection locked="0"/>
    </xf>
    <xf numFmtId="4" fontId="1" fillId="0" borderId="4" xfId="1" applyNumberFormat="1" applyFont="1" applyFill="1" applyBorder="1" applyAlignment="1" applyProtection="1">
      <alignment horizontal="center" vertical="center"/>
    </xf>
    <xf numFmtId="0" fontId="1" fillId="5" borderId="4" xfId="1" applyFont="1" applyFill="1" applyBorder="1" applyAlignment="1" applyProtection="1">
      <alignment horizontal="center" vertical="center" wrapText="1"/>
      <protection locked="0"/>
    </xf>
    <xf numFmtId="164" fontId="1" fillId="0" borderId="4" xfId="2" applyNumberFormat="1" applyFont="1" applyFill="1" applyBorder="1" applyAlignment="1" applyProtection="1">
      <alignment horizontal="center" vertical="center"/>
      <protection locked="0"/>
    </xf>
    <xf numFmtId="49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horizontal="center" vertical="center" wrapText="1"/>
    </xf>
    <xf numFmtId="49" fontId="3" fillId="0" borderId="2" xfId="1" applyNumberFormat="1" applyFont="1" applyFill="1" applyBorder="1" applyAlignment="1" applyProtection="1">
      <alignment horizontal="center" vertical="center"/>
      <protection locked="0"/>
    </xf>
    <xf numFmtId="164" fontId="3" fillId="0" borderId="4" xfId="2" applyNumberFormat="1" applyFont="1" applyFill="1" applyBorder="1" applyAlignment="1" applyProtection="1">
      <alignment horizontal="center" vertical="center"/>
      <protection locked="0"/>
    </xf>
    <xf numFmtId="49" fontId="4" fillId="0" borderId="6" xfId="0" applyNumberFormat="1" applyFont="1" applyBorder="1" applyAlignment="1">
      <alignment vertical="center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49" fontId="1" fillId="0" borderId="2" xfId="1" applyNumberFormat="1" applyFont="1" applyFill="1" applyBorder="1" applyAlignment="1" applyProtection="1">
      <alignment horizontal="center" vertical="center"/>
      <protection locked="0"/>
    </xf>
    <xf numFmtId="49" fontId="4" fillId="0" borderId="4" xfId="0" applyNumberFormat="1" applyFont="1" applyBorder="1" applyAlignment="1">
      <alignment vertical="center"/>
    </xf>
    <xf numFmtId="0" fontId="7" fillId="0" borderId="7" xfId="0" applyFont="1" applyBorder="1" applyAlignment="1">
      <alignment vertical="center"/>
    </xf>
    <xf numFmtId="49" fontId="3" fillId="0" borderId="4" xfId="1" applyNumberFormat="1" applyFont="1" applyFill="1" applyBorder="1" applyAlignment="1" applyProtection="1">
      <alignment horizontal="left" vertical="center"/>
      <protection locked="0"/>
    </xf>
    <xf numFmtId="4" fontId="3" fillId="0" borderId="4" xfId="1" applyNumberFormat="1" applyFont="1" applyFill="1" applyBorder="1" applyAlignment="1" applyProtection="1">
      <alignment horizontal="center" vertical="center"/>
      <protection locked="0"/>
    </xf>
    <xf numFmtId="165" fontId="3" fillId="0" borderId="4" xfId="2" applyNumberFormat="1" applyFont="1" applyFill="1" applyBorder="1" applyAlignment="1" applyProtection="1">
      <alignment horizontal="center" vertical="center"/>
      <protection locked="0"/>
    </xf>
    <xf numFmtId="14" fontId="1" fillId="0" borderId="4" xfId="1" applyNumberFormat="1" applyFont="1" applyFill="1" applyBorder="1" applyAlignment="1" applyProtection="1">
      <alignment horizontal="left" vertical="center"/>
      <protection locked="0"/>
    </xf>
    <xf numFmtId="49" fontId="1" fillId="0" borderId="4" xfId="1" applyNumberFormat="1" applyFont="1" applyFill="1" applyBorder="1" applyAlignment="1" applyProtection="1">
      <alignment horizontal="left" vertical="center"/>
      <protection locked="0"/>
    </xf>
    <xf numFmtId="4" fontId="3" fillId="0" borderId="4" xfId="1" applyNumberFormat="1" applyFont="1" applyFill="1" applyBorder="1" applyAlignment="1" applyProtection="1">
      <alignment horizontal="center" vertical="center"/>
    </xf>
    <xf numFmtId="14" fontId="1" fillId="0" borderId="7" xfId="1" applyNumberFormat="1" applyFont="1" applyFill="1" applyBorder="1" applyAlignment="1" applyProtection="1">
      <alignment horizontal="left" vertical="center"/>
      <protection locked="0"/>
    </xf>
    <xf numFmtId="166" fontId="3" fillId="3" borderId="4" xfId="2" applyNumberFormat="1" applyFont="1" applyFill="1" applyBorder="1" applyAlignment="1" applyProtection="1">
      <alignment horizontal="center" vertical="center"/>
    </xf>
    <xf numFmtId="0" fontId="3" fillId="0" borderId="4" xfId="1" applyFont="1" applyFill="1" applyBorder="1" applyAlignment="1" applyProtection="1">
      <alignment horizontal="left" vertical="center"/>
      <protection locked="0"/>
    </xf>
    <xf numFmtId="14" fontId="1" fillId="6" borderId="4" xfId="1" applyNumberFormat="1" applyFont="1" applyFill="1" applyBorder="1" applyAlignment="1" applyProtection="1">
      <alignment horizontal="left" vertical="center"/>
      <protection locked="0"/>
    </xf>
    <xf numFmtId="164" fontId="1" fillId="6" borderId="4" xfId="2" applyNumberFormat="1" applyFont="1" applyFill="1" applyBorder="1" applyAlignment="1" applyProtection="1">
      <alignment horizontal="center" vertical="center"/>
      <protection locked="0"/>
    </xf>
    <xf numFmtId="4" fontId="3" fillId="6" borderId="4" xfId="1" applyNumberFormat="1" applyFont="1" applyFill="1" applyBorder="1" applyAlignment="1" applyProtection="1">
      <alignment horizontal="center" vertical="center"/>
      <protection locked="0"/>
    </xf>
    <xf numFmtId="164" fontId="3" fillId="6" borderId="4" xfId="2" applyNumberFormat="1" applyFont="1" applyFill="1" applyBorder="1" applyAlignment="1" applyProtection="1">
      <alignment horizontal="center" vertical="center"/>
      <protection locked="0"/>
    </xf>
    <xf numFmtId="165" fontId="3" fillId="6" borderId="4" xfId="2" applyNumberFormat="1" applyFont="1" applyFill="1" applyBorder="1" applyAlignment="1" applyProtection="1">
      <alignment horizontal="center" vertical="center"/>
      <protection locked="0"/>
    </xf>
    <xf numFmtId="0" fontId="3" fillId="7" borderId="4" xfId="1" applyFont="1" applyFill="1" applyBorder="1" applyAlignment="1" applyProtection="1">
      <alignment horizontal="left" vertical="center"/>
      <protection locked="0"/>
    </xf>
    <xf numFmtId="0" fontId="3" fillId="7" borderId="4" xfId="1" applyFont="1" applyFill="1" applyBorder="1" applyAlignment="1" applyProtection="1">
      <alignment vertical="center" wrapText="1"/>
      <protection locked="0"/>
    </xf>
    <xf numFmtId="0" fontId="3" fillId="7" borderId="4" xfId="1" applyFont="1" applyFill="1" applyBorder="1" applyAlignment="1" applyProtection="1">
      <alignment vertical="center" textRotation="90" wrapText="1"/>
      <protection locked="0"/>
    </xf>
    <xf numFmtId="0" fontId="3" fillId="7" borderId="4" xfId="1" applyFont="1" applyFill="1" applyBorder="1" applyAlignment="1" applyProtection="1">
      <alignment horizontal="center" vertical="center" wrapText="1"/>
      <protection locked="0"/>
    </xf>
    <xf numFmtId="49" fontId="1" fillId="7" borderId="7" xfId="1" applyNumberFormat="1" applyFont="1" applyFill="1" applyBorder="1" applyAlignment="1" applyProtection="1">
      <alignment horizontal="center" vertical="center"/>
      <protection locked="0"/>
    </xf>
    <xf numFmtId="164" fontId="3" fillId="7" borderId="4" xfId="2" applyNumberFormat="1" applyFont="1" applyFill="1" applyBorder="1" applyAlignment="1" applyProtection="1">
      <alignment horizontal="center" vertical="center"/>
      <protection locked="0"/>
    </xf>
    <xf numFmtId="4" fontId="3" fillId="7" borderId="4" xfId="1" applyNumberFormat="1" applyFont="1" applyFill="1" applyBorder="1" applyAlignment="1" applyProtection="1">
      <alignment horizontal="center" vertical="center"/>
      <protection locked="0"/>
    </xf>
    <xf numFmtId="4" fontId="3" fillId="7" borderId="4" xfId="2" applyNumberFormat="1" applyFont="1" applyFill="1" applyBorder="1" applyAlignment="1" applyProtection="1">
      <alignment horizontal="center" vertical="center"/>
      <protection locked="0"/>
    </xf>
    <xf numFmtId="165" fontId="3" fillId="7" borderId="4" xfId="2" applyNumberFormat="1" applyFont="1" applyFill="1" applyBorder="1" applyAlignment="1" applyProtection="1">
      <alignment horizontal="center" vertical="center"/>
      <protection locked="0"/>
    </xf>
    <xf numFmtId="49" fontId="3" fillId="0" borderId="4" xfId="1" applyNumberFormat="1" applyFont="1" applyFill="1" applyBorder="1" applyAlignment="1" applyProtection="1">
      <alignment vertical="center" wrapText="1"/>
      <protection locked="0"/>
    </xf>
    <xf numFmtId="0" fontId="3" fillId="0" borderId="4" xfId="1" applyFont="1" applyFill="1" applyBorder="1" applyAlignment="1" applyProtection="1">
      <alignment vertical="center" textRotation="90" wrapText="1"/>
      <protection locked="0"/>
    </xf>
    <xf numFmtId="49" fontId="3" fillId="0" borderId="8" xfId="1" applyNumberFormat="1" applyFont="1" applyFill="1" applyBorder="1" applyAlignment="1" applyProtection="1">
      <alignment horizontal="center" vertical="center" wrapText="1"/>
      <protection locked="0"/>
    </xf>
    <xf numFmtId="49" fontId="3" fillId="0" borderId="8" xfId="1" applyNumberFormat="1" applyFont="1" applyFill="1" applyBorder="1" applyAlignment="1" applyProtection="1">
      <alignment horizontal="center" vertical="center"/>
      <protection locked="0"/>
    </xf>
    <xf numFmtId="0" fontId="3" fillId="0" borderId="4" xfId="1" applyFont="1" applyFill="1" applyBorder="1" applyAlignment="1" applyProtection="1">
      <alignment vertical="center" wrapText="1"/>
      <protection locked="0"/>
    </xf>
    <xf numFmtId="0" fontId="3" fillId="0" borderId="8" xfId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vertical="center"/>
    </xf>
    <xf numFmtId="0" fontId="4" fillId="8" borderId="4" xfId="0" applyFont="1" applyFill="1" applyBorder="1" applyAlignment="1">
      <alignment horizontal="center" vertical="center" wrapText="1"/>
    </xf>
    <xf numFmtId="49" fontId="1" fillId="0" borderId="8" xfId="1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3" fontId="1" fillId="0" borderId="4" xfId="2" applyNumberFormat="1" applyFont="1" applyFill="1" applyBorder="1" applyAlignment="1" applyProtection="1">
      <alignment horizontal="center" vertical="center"/>
      <protection locked="0"/>
    </xf>
    <xf numFmtId="0" fontId="7" fillId="5" borderId="4" xfId="0" applyFont="1" applyFill="1" applyBorder="1" applyAlignment="1">
      <alignment vertical="center" wrapText="1"/>
    </xf>
    <xf numFmtId="0" fontId="7" fillId="5" borderId="4" xfId="0" applyFont="1" applyFill="1" applyBorder="1" applyAlignment="1">
      <alignment horizontal="center" vertical="center" wrapText="1"/>
    </xf>
    <xf numFmtId="49" fontId="1" fillId="5" borderId="8" xfId="1" applyNumberFormat="1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Border="1" applyAlignment="1">
      <alignment vertical="center"/>
    </xf>
    <xf numFmtId="0" fontId="10" fillId="5" borderId="4" xfId="0" applyFont="1" applyFill="1" applyBorder="1" applyAlignment="1">
      <alignment vertical="center" wrapText="1"/>
    </xf>
    <xf numFmtId="0" fontId="10" fillId="5" borderId="4" xfId="0" applyFont="1" applyFill="1" applyBorder="1" applyAlignment="1">
      <alignment horizontal="center" vertical="center" wrapText="1"/>
    </xf>
    <xf numFmtId="49" fontId="11" fillId="5" borderId="8" xfId="1" applyNumberFormat="1" applyFont="1" applyFill="1" applyBorder="1" applyAlignment="1" applyProtection="1">
      <alignment horizontal="center" vertical="center"/>
      <protection locked="0"/>
    </xf>
    <xf numFmtId="0" fontId="11" fillId="5" borderId="4" xfId="1" applyFont="1" applyFill="1" applyBorder="1" applyAlignment="1" applyProtection="1">
      <alignment horizontal="center" vertical="center" wrapText="1"/>
      <protection locked="0"/>
    </xf>
    <xf numFmtId="4" fontId="11" fillId="0" borderId="4" xfId="2" applyNumberFormat="1" applyFont="1" applyFill="1" applyBorder="1" applyAlignment="1" applyProtection="1">
      <alignment horizontal="center" vertical="center"/>
      <protection locked="0"/>
    </xf>
    <xf numFmtId="4" fontId="2" fillId="0" borderId="4" xfId="2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49" fontId="1" fillId="0" borderId="1" xfId="1" applyNumberFormat="1" applyFont="1" applyFill="1" applyBorder="1" applyAlignment="1" applyProtection="1">
      <alignment horizontal="center" vertical="center"/>
      <protection locked="0"/>
    </xf>
    <xf numFmtId="164" fontId="1" fillId="0" borderId="15" xfId="2" applyNumberFormat="1" applyFont="1" applyFill="1" applyBorder="1" applyAlignment="1" applyProtection="1">
      <alignment horizontal="center" vertical="center"/>
      <protection locked="0"/>
    </xf>
    <xf numFmtId="4" fontId="1" fillId="0" borderId="15" xfId="2" applyNumberFormat="1" applyFont="1" applyFill="1" applyBorder="1" applyAlignment="1" applyProtection="1">
      <alignment horizontal="center" vertical="center"/>
      <protection locked="0"/>
    </xf>
    <xf numFmtId="49" fontId="1" fillId="5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49" fontId="1" fillId="5" borderId="2" xfId="1" applyNumberFormat="1" applyFont="1" applyFill="1" applyBorder="1" applyAlignment="1" applyProtection="1">
      <alignment horizontal="center" vertical="center"/>
      <protection locked="0"/>
    </xf>
    <xf numFmtId="0" fontId="1" fillId="5" borderId="6" xfId="1" applyFont="1" applyFill="1" applyBorder="1" applyAlignment="1" applyProtection="1">
      <alignment horizontal="center" vertical="center" wrapText="1"/>
      <protection locked="0"/>
    </xf>
    <xf numFmtId="164" fontId="3" fillId="0" borderId="8" xfId="2" applyNumberFormat="1" applyFont="1" applyFill="1" applyBorder="1" applyAlignment="1" applyProtection="1">
      <alignment horizontal="center" vertical="center"/>
      <protection locked="0"/>
    </xf>
    <xf numFmtId="164" fontId="1" fillId="0" borderId="8" xfId="2" applyNumberFormat="1" applyFont="1" applyFill="1" applyBorder="1" applyAlignment="1" applyProtection="1">
      <alignment horizontal="center" vertical="center"/>
      <protection locked="0"/>
    </xf>
    <xf numFmtId="4" fontId="1" fillId="0" borderId="8" xfId="2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>
      <alignment vertical="center"/>
    </xf>
    <xf numFmtId="0" fontId="6" fillId="0" borderId="4" xfId="0" applyFont="1" applyBorder="1" applyAlignment="1">
      <alignment horizontal="left" vertical="center" wrapText="1"/>
    </xf>
    <xf numFmtId="49" fontId="4" fillId="0" borderId="7" xfId="0" applyNumberFormat="1" applyFont="1" applyBorder="1" applyAlignment="1">
      <alignment vertical="center"/>
    </xf>
    <xf numFmtId="0" fontId="7" fillId="5" borderId="8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49" fontId="4" fillId="8" borderId="4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12" fillId="0" borderId="4" xfId="0" applyFont="1" applyFill="1" applyBorder="1" applyAlignment="1">
      <alignment vertical="center" wrapText="1"/>
    </xf>
    <xf numFmtId="49" fontId="3" fillId="0" borderId="4" xfId="1" applyNumberFormat="1" applyFont="1" applyFill="1" applyBorder="1" applyAlignment="1" applyProtection="1">
      <alignment horizontal="center" vertical="center"/>
      <protection locked="0"/>
    </xf>
    <xf numFmtId="0" fontId="13" fillId="0" borderId="4" xfId="0" applyFont="1" applyFill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49" fontId="1" fillId="0" borderId="4" xfId="1" applyNumberFormat="1" applyFont="1" applyFill="1" applyBorder="1" applyAlignment="1" applyProtection="1">
      <alignment horizontal="center" vertical="center"/>
      <protection locked="0"/>
    </xf>
    <xf numFmtId="0" fontId="14" fillId="0" borderId="4" xfId="0" applyFont="1" applyFill="1" applyBorder="1" applyAlignment="1">
      <alignment horizontal="center" vertical="center" wrapText="1"/>
    </xf>
    <xf numFmtId="166" fontId="1" fillId="0" borderId="4" xfId="2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/>
    </xf>
    <xf numFmtId="49" fontId="3" fillId="0" borderId="4" xfId="1" applyNumberFormat="1" applyFont="1" applyFill="1" applyBorder="1" applyAlignment="1" applyProtection="1">
      <alignment horizontal="left" vertical="center" wrapText="1"/>
      <protection locked="0"/>
    </xf>
    <xf numFmtId="49" fontId="3" fillId="0" borderId="4" xfId="1" applyNumberFormat="1" applyFont="1" applyFill="1" applyBorder="1" applyAlignment="1" applyProtection="1">
      <alignment horizontal="left" vertical="center" textRotation="90" wrapText="1"/>
      <protection locked="0"/>
    </xf>
    <xf numFmtId="49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1" fillId="0" borderId="4" xfId="1" applyFont="1" applyFill="1" applyBorder="1" applyAlignment="1" applyProtection="1">
      <alignment vertical="center"/>
      <protection locked="0"/>
    </xf>
    <xf numFmtId="4" fontId="1" fillId="8" borderId="4" xfId="1" applyNumberFormat="1" applyFont="1" applyFill="1" applyBorder="1" applyAlignment="1" applyProtection="1">
      <alignment horizontal="center" vertical="center"/>
      <protection locked="0"/>
    </xf>
    <xf numFmtId="49" fontId="3" fillId="7" borderId="4" xfId="1" applyNumberFormat="1" applyFont="1" applyFill="1" applyBorder="1" applyAlignment="1" applyProtection="1">
      <alignment horizontal="left" vertical="center"/>
      <protection locked="0"/>
    </xf>
    <xf numFmtId="0" fontId="3" fillId="7" borderId="7" xfId="1" applyFont="1" applyFill="1" applyBorder="1" applyAlignment="1" applyProtection="1">
      <alignment vertical="center" wrapText="1"/>
      <protection locked="0"/>
    </xf>
    <xf numFmtId="0" fontId="3" fillId="7" borderId="8" xfId="1" applyFont="1" applyFill="1" applyBorder="1" applyAlignment="1" applyProtection="1">
      <alignment horizontal="center" vertical="center" wrapText="1"/>
      <protection locked="0"/>
    </xf>
    <xf numFmtId="49" fontId="1" fillId="7" borderId="4" xfId="1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7" fillId="5" borderId="4" xfId="0" applyFont="1" applyFill="1" applyBorder="1" applyAlignment="1">
      <alignment horizontal="left" vertical="center" wrapText="1"/>
    </xf>
    <xf numFmtId="49" fontId="1" fillId="5" borderId="4" xfId="1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vertical="center" textRotation="90" wrapText="1"/>
    </xf>
    <xf numFmtId="4" fontId="1" fillId="8" borderId="4" xfId="2" applyNumberFormat="1" applyFont="1" applyFill="1" applyBorder="1" applyAlignment="1" applyProtection="1">
      <alignment horizontal="center" vertical="center"/>
      <protection locked="0"/>
    </xf>
    <xf numFmtId="49" fontId="1" fillId="0" borderId="12" xfId="1" applyNumberFormat="1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 applyProtection="1">
      <alignment horizontal="left" vertical="center"/>
      <protection locked="0"/>
    </xf>
    <xf numFmtId="49" fontId="3" fillId="7" borderId="6" xfId="1" applyNumberFormat="1" applyFont="1" applyFill="1" applyBorder="1" applyAlignment="1" applyProtection="1">
      <alignment horizontal="left" vertical="center"/>
      <protection locked="0"/>
    </xf>
    <xf numFmtId="49" fontId="3" fillId="7" borderId="4" xfId="1" applyNumberFormat="1" applyFont="1" applyFill="1" applyBorder="1" applyAlignment="1" applyProtection="1">
      <alignment horizontal="center" vertical="center"/>
      <protection locked="0"/>
    </xf>
    <xf numFmtId="0" fontId="3" fillId="7" borderId="4" xfId="1" applyFont="1" applyFill="1" applyBorder="1" applyAlignment="1" applyProtection="1">
      <alignment horizontal="center" vertical="center"/>
      <protection locked="0"/>
    </xf>
    <xf numFmtId="0" fontId="3" fillId="8" borderId="8" xfId="1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>
      <alignment vertical="center"/>
    </xf>
    <xf numFmtId="0" fontId="1" fillId="5" borderId="10" xfId="1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>
      <alignment horizontal="left" vertical="center" wrapText="1"/>
    </xf>
    <xf numFmtId="0" fontId="7" fillId="5" borderId="11" xfId="0" applyFont="1" applyFill="1" applyBorder="1" applyAlignment="1">
      <alignment vertical="center" wrapText="1"/>
    </xf>
    <xf numFmtId="4" fontId="3" fillId="8" borderId="4" xfId="2" applyNumberFormat="1" applyFont="1" applyFill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vertical="center" wrapText="1"/>
    </xf>
    <xf numFmtId="164" fontId="1" fillId="8" borderId="8" xfId="2" applyNumberFormat="1" applyFont="1" applyFill="1" applyBorder="1" applyAlignment="1" applyProtection="1">
      <alignment horizontal="center" vertical="center"/>
      <protection locked="0"/>
    </xf>
    <xf numFmtId="4" fontId="1" fillId="8" borderId="8" xfId="2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/>
    <xf numFmtId="49" fontId="1" fillId="4" borderId="4" xfId="1" applyNumberFormat="1" applyFont="1" applyFill="1" applyBorder="1" applyAlignment="1" applyProtection="1">
      <alignment horizontal="center" vertical="center"/>
      <protection locked="0"/>
    </xf>
    <xf numFmtId="164" fontId="3" fillId="4" borderId="4" xfId="2" applyNumberFormat="1" applyFont="1" applyFill="1" applyBorder="1" applyAlignment="1" applyProtection="1">
      <alignment horizontal="center" vertical="center" wrapText="1"/>
      <protection locked="0"/>
    </xf>
    <xf numFmtId="3" fontId="3" fillId="4" borderId="4" xfId="1" applyNumberFormat="1" applyFont="1" applyFill="1" applyBorder="1" applyAlignment="1" applyProtection="1">
      <alignment horizontal="center" vertical="center"/>
      <protection locked="0"/>
    </xf>
    <xf numFmtId="166" fontId="3" fillId="4" borderId="4" xfId="2" applyNumberFormat="1" applyFont="1" applyFill="1" applyBorder="1" applyAlignment="1" applyProtection="1">
      <alignment horizontal="center" vertical="center"/>
      <protection locked="0"/>
    </xf>
    <xf numFmtId="4" fontId="3" fillId="4" borderId="4" xfId="2" applyNumberFormat="1" applyFont="1" applyFill="1" applyBorder="1" applyAlignment="1" applyProtection="1">
      <alignment horizontal="center" vertical="center"/>
      <protection locked="0"/>
    </xf>
    <xf numFmtId="0" fontId="3" fillId="4" borderId="12" xfId="1" applyFont="1" applyFill="1" applyBorder="1" applyAlignment="1" applyProtection="1">
      <alignment horizontal="left" vertical="center"/>
      <protection locked="0"/>
    </xf>
    <xf numFmtId="0" fontId="6" fillId="4" borderId="1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15" xfId="0" applyFont="1" applyFill="1" applyBorder="1" applyAlignment="1">
      <alignment horizontal="left" vertical="center" wrapText="1"/>
    </xf>
    <xf numFmtId="4" fontId="3" fillId="0" borderId="0" xfId="2" applyNumberFormat="1" applyFont="1" applyFill="1" applyBorder="1" applyAlignment="1" applyProtection="1">
      <alignment horizontal="center" vertical="center"/>
      <protection locked="0"/>
    </xf>
    <xf numFmtId="0" fontId="1" fillId="0" borderId="0" xfId="1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14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3" xfId="1" applyFont="1" applyFill="1" applyBorder="1" applyAlignment="1" applyProtection="1">
      <alignment horizontal="center" vertical="center" wrapText="1"/>
      <protection locked="0"/>
    </xf>
    <xf numFmtId="0" fontId="1" fillId="0" borderId="0" xfId="1" applyFont="1" applyFill="1" applyBorder="1" applyAlignment="1" applyProtection="1">
      <alignment horizontal="center" vertical="center" wrapText="1"/>
      <protection locked="0"/>
    </xf>
    <xf numFmtId="0" fontId="1" fillId="0" borderId="1" xfId="1" applyFont="1" applyFill="1" applyBorder="1" applyAlignment="1" applyProtection="1">
      <alignment horizontal="center" vertical="center" wrapText="1"/>
      <protection locked="0"/>
    </xf>
    <xf numFmtId="1" fontId="1" fillId="0" borderId="7" xfId="1" applyNumberFormat="1" applyFont="1" applyFill="1" applyBorder="1" applyAlignment="1" applyProtection="1">
      <alignment horizontal="center" vertical="center" wrapText="1"/>
      <protection locked="0"/>
    </xf>
    <xf numFmtId="1" fontId="1" fillId="0" borderId="2" xfId="1" applyNumberFormat="1" applyFont="1" applyFill="1" applyBorder="1" applyAlignment="1" applyProtection="1">
      <alignment horizontal="center" vertical="center" wrapText="1"/>
      <protection locked="0"/>
    </xf>
    <xf numFmtId="1" fontId="1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1" applyFont="1" applyFill="1" applyBorder="1" applyAlignment="1" applyProtection="1">
      <alignment horizontal="center" vertical="center" wrapText="1"/>
      <protection locked="0"/>
    </xf>
    <xf numFmtId="0" fontId="1" fillId="0" borderId="5" xfId="1" applyFont="1" applyFill="1" applyBorder="1" applyAlignment="1" applyProtection="1">
      <alignment horizontal="center" vertical="center" wrapText="1"/>
      <protection locked="0"/>
    </xf>
    <xf numFmtId="0" fontId="1" fillId="0" borderId="9" xfId="1" applyFont="1" applyFill="1" applyBorder="1" applyAlignment="1" applyProtection="1">
      <alignment horizontal="center" vertical="center" wrapText="1"/>
      <protection locked="0"/>
    </xf>
    <xf numFmtId="0" fontId="1" fillId="0" borderId="11" xfId="1" applyFont="1" applyFill="1" applyBorder="1" applyAlignment="1" applyProtection="1">
      <alignment horizontal="center" vertical="center" wrapText="1"/>
      <protection locked="0"/>
    </xf>
    <xf numFmtId="1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1" applyFont="1" applyFill="1" applyBorder="1" applyAlignment="1" applyProtection="1">
      <alignment horizontal="center" vertical="center" wrapText="1"/>
      <protection locked="0"/>
    </xf>
    <xf numFmtId="0" fontId="1" fillId="0" borderId="10" xfId="1" applyFont="1" applyFill="1" applyBorder="1" applyAlignment="1" applyProtection="1">
      <alignment horizontal="center" vertical="center" wrapText="1"/>
      <protection locked="0"/>
    </xf>
    <xf numFmtId="0" fontId="1" fillId="0" borderId="12" xfId="1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1" fillId="0" borderId="7" xfId="1" applyFont="1" applyFill="1" applyBorder="1" applyAlignment="1" applyProtection="1">
      <alignment horizontal="center" vertical="center"/>
      <protection locked="0"/>
    </xf>
    <xf numFmtId="0" fontId="1" fillId="0" borderId="2" xfId="1" applyFont="1" applyFill="1" applyBorder="1" applyAlignment="1" applyProtection="1">
      <alignment horizontal="center" vertical="center"/>
      <protection locked="0"/>
    </xf>
    <xf numFmtId="0" fontId="1" fillId="0" borderId="8" xfId="1" applyFont="1" applyFill="1" applyBorder="1" applyAlignment="1" applyProtection="1">
      <alignment horizontal="center" vertical="center"/>
      <protection locked="0"/>
    </xf>
    <xf numFmtId="0" fontId="3" fillId="4" borderId="5" xfId="1" applyFont="1" applyFill="1" applyBorder="1" applyAlignment="1" applyProtection="1">
      <alignment horizontal="left" vertical="center" wrapText="1"/>
      <protection locked="0"/>
    </xf>
    <xf numFmtId="0" fontId="3" fillId="4" borderId="3" xfId="1" applyFont="1" applyFill="1" applyBorder="1" applyAlignment="1" applyProtection="1">
      <alignment horizontal="left" vertical="center" wrapText="1"/>
      <protection locked="0"/>
    </xf>
    <xf numFmtId="0" fontId="3" fillId="4" borderId="13" xfId="1" applyFont="1" applyFill="1" applyBorder="1" applyAlignment="1" applyProtection="1">
      <alignment horizontal="left" vertical="center" wrapText="1"/>
      <protection locked="0"/>
    </xf>
    <xf numFmtId="0" fontId="3" fillId="0" borderId="7" xfId="1" applyFont="1" applyFill="1" applyBorder="1" applyAlignment="1" applyProtection="1">
      <alignment horizontal="left" vertical="center" wrapText="1"/>
      <protection locked="0"/>
    </xf>
    <xf numFmtId="0" fontId="3" fillId="0" borderId="2" xfId="1" applyFont="1" applyFill="1" applyBorder="1" applyAlignment="1" applyProtection="1">
      <alignment horizontal="left" vertical="center" wrapText="1"/>
      <protection locked="0"/>
    </xf>
    <xf numFmtId="0" fontId="3" fillId="0" borderId="8" xfId="1" applyFont="1" applyFill="1" applyBorder="1" applyAlignment="1" applyProtection="1">
      <alignment horizontal="left" vertical="center" wrapText="1"/>
      <protection locked="0"/>
    </xf>
    <xf numFmtId="0" fontId="2" fillId="5" borderId="7" xfId="1" applyFont="1" applyFill="1" applyBorder="1" applyAlignment="1" applyProtection="1">
      <alignment horizontal="center" vertical="center"/>
      <protection locked="0"/>
    </xf>
    <xf numFmtId="0" fontId="2" fillId="5" borderId="2" xfId="1" applyFont="1" applyFill="1" applyBorder="1" applyAlignment="1" applyProtection="1">
      <alignment horizontal="center" vertical="center"/>
      <protection locked="0"/>
    </xf>
    <xf numFmtId="0" fontId="2" fillId="5" borderId="8" xfId="1" applyFont="1" applyFill="1" applyBorder="1" applyAlignment="1" applyProtection="1">
      <alignment horizontal="center" vertical="center"/>
      <protection locked="0"/>
    </xf>
    <xf numFmtId="0" fontId="2" fillId="5" borderId="7" xfId="1" applyFont="1" applyFill="1" applyBorder="1" applyAlignment="1" applyProtection="1">
      <alignment horizontal="center" vertical="center" wrapText="1"/>
      <protection locked="0"/>
    </xf>
    <xf numFmtId="0" fontId="2" fillId="5" borderId="2" xfId="1" applyFont="1" applyFill="1" applyBorder="1" applyAlignment="1" applyProtection="1">
      <alignment horizontal="center" vertical="center" wrapText="1"/>
      <protection locked="0"/>
    </xf>
    <xf numFmtId="0" fontId="2" fillId="5" borderId="8" xfId="1" applyFont="1" applyFill="1" applyBorder="1" applyAlignment="1" applyProtection="1">
      <alignment horizontal="center" vertical="center" wrapText="1"/>
      <protection locked="0"/>
    </xf>
    <xf numFmtId="0" fontId="3" fillId="0" borderId="5" xfId="1" applyFont="1" applyFill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49" fontId="3" fillId="0" borderId="5" xfId="1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2" fillId="5" borderId="5" xfId="1" applyNumberFormat="1" applyFont="1" applyFill="1" applyBorder="1" applyAlignment="1" applyProtection="1">
      <alignment horizontal="center" vertical="center"/>
      <protection locked="0"/>
    </xf>
    <xf numFmtId="49" fontId="2" fillId="5" borderId="3" xfId="1" applyNumberFormat="1" applyFont="1" applyFill="1" applyBorder="1" applyAlignment="1" applyProtection="1">
      <alignment horizontal="center" vertical="center"/>
      <protection locked="0"/>
    </xf>
    <xf numFmtId="49" fontId="2" fillId="5" borderId="13" xfId="1" applyNumberFormat="1" applyFont="1" applyFill="1" applyBorder="1" applyAlignment="1" applyProtection="1">
      <alignment horizontal="center" vertical="center"/>
      <protection locked="0"/>
    </xf>
    <xf numFmtId="49" fontId="2" fillId="5" borderId="9" xfId="1" applyNumberFormat="1" applyFont="1" applyFill="1" applyBorder="1" applyAlignment="1" applyProtection="1">
      <alignment horizontal="center" vertical="center"/>
      <protection locked="0"/>
    </xf>
    <xf numFmtId="49" fontId="2" fillId="5" borderId="0" xfId="1" applyNumberFormat="1" applyFont="1" applyFill="1" applyBorder="1" applyAlignment="1" applyProtection="1">
      <alignment horizontal="center" vertical="center"/>
      <protection locked="0"/>
    </xf>
    <xf numFmtId="49" fontId="2" fillId="5" borderId="14" xfId="1" applyNumberFormat="1" applyFont="1" applyFill="1" applyBorder="1" applyAlignment="1" applyProtection="1">
      <alignment horizontal="center" vertical="center"/>
      <protection locked="0"/>
    </xf>
    <xf numFmtId="49" fontId="2" fillId="5" borderId="11" xfId="1" applyNumberFormat="1" applyFont="1" applyFill="1" applyBorder="1" applyAlignment="1" applyProtection="1">
      <alignment horizontal="center" vertical="center"/>
      <protection locked="0"/>
    </xf>
    <xf numFmtId="49" fontId="2" fillId="5" borderId="1" xfId="1" applyNumberFormat="1" applyFont="1" applyFill="1" applyBorder="1" applyAlignment="1" applyProtection="1">
      <alignment horizontal="center" vertical="center"/>
      <protection locked="0"/>
    </xf>
    <xf numFmtId="49" fontId="2" fillId="5" borderId="15" xfId="1" applyNumberFormat="1" applyFont="1" applyFill="1" applyBorder="1" applyAlignment="1" applyProtection="1">
      <alignment horizontal="center" vertical="center"/>
      <protection locked="0"/>
    </xf>
    <xf numFmtId="0" fontId="3" fillId="0" borderId="3" xfId="1" applyFont="1" applyFill="1" applyBorder="1" applyAlignment="1" applyProtection="1">
      <alignment horizontal="left" vertical="center" wrapText="1"/>
      <protection locked="0"/>
    </xf>
    <xf numFmtId="0" fontId="3" fillId="0" borderId="13" xfId="1" applyFont="1" applyFill="1" applyBorder="1" applyAlignment="1" applyProtection="1">
      <alignment horizontal="left" vertical="center" wrapText="1"/>
      <protection locked="0"/>
    </xf>
    <xf numFmtId="0" fontId="3" fillId="0" borderId="11" xfId="1" applyFont="1" applyFill="1" applyBorder="1" applyAlignment="1" applyProtection="1">
      <alignment horizontal="left" vertical="center" wrapText="1"/>
      <protection locked="0"/>
    </xf>
    <xf numFmtId="0" fontId="3" fillId="0" borderId="1" xfId="1" applyFont="1" applyFill="1" applyBorder="1" applyAlignment="1" applyProtection="1">
      <alignment horizontal="left" vertical="center" wrapText="1"/>
      <protection locked="0"/>
    </xf>
    <xf numFmtId="0" fontId="3" fillId="0" borderId="15" xfId="1" applyFont="1" applyFill="1" applyBorder="1" applyAlignment="1" applyProtection="1">
      <alignment horizontal="left" vertical="center" wrapText="1"/>
      <protection locked="0"/>
    </xf>
    <xf numFmtId="0" fontId="3" fillId="0" borderId="6" xfId="1" applyFont="1" applyFill="1" applyBorder="1" applyAlignment="1" applyProtection="1">
      <alignment horizontal="center" vertical="center"/>
      <protection locked="0"/>
    </xf>
    <xf numFmtId="0" fontId="3" fillId="0" borderId="12" xfId="1" applyFont="1" applyFill="1" applyBorder="1" applyAlignment="1" applyProtection="1">
      <alignment horizontal="center" vertical="center"/>
      <protection locked="0"/>
    </xf>
    <xf numFmtId="0" fontId="2" fillId="5" borderId="5" xfId="1" applyFont="1" applyFill="1" applyBorder="1" applyAlignment="1" applyProtection="1">
      <alignment horizontal="center" vertical="center"/>
      <protection locked="0"/>
    </xf>
    <xf numFmtId="0" fontId="2" fillId="5" borderId="3" xfId="1" applyFont="1" applyFill="1" applyBorder="1" applyAlignment="1" applyProtection="1">
      <alignment horizontal="center" vertical="center"/>
      <protection locked="0"/>
    </xf>
    <xf numFmtId="0" fontId="2" fillId="5" borderId="13" xfId="1" applyFont="1" applyFill="1" applyBorder="1" applyAlignment="1" applyProtection="1">
      <alignment horizontal="center" vertical="center"/>
      <protection locked="0"/>
    </xf>
    <xf numFmtId="0" fontId="2" fillId="5" borderId="11" xfId="1" applyFont="1" applyFill="1" applyBorder="1" applyAlignment="1" applyProtection="1">
      <alignment horizontal="center" vertical="center"/>
      <protection locked="0"/>
    </xf>
    <xf numFmtId="0" fontId="2" fillId="5" borderId="1" xfId="1" applyFont="1" applyFill="1" applyBorder="1" applyAlignment="1" applyProtection="1">
      <alignment horizontal="center" vertical="center"/>
      <protection locked="0"/>
    </xf>
    <xf numFmtId="0" fontId="2" fillId="5" borderId="15" xfId="1" applyFont="1" applyFill="1" applyBorder="1" applyAlignment="1" applyProtection="1">
      <alignment horizontal="center" vertical="center"/>
      <protection locked="0"/>
    </xf>
    <xf numFmtId="49" fontId="3" fillId="0" borderId="5" xfId="1" applyNumberFormat="1" applyFont="1" applyFill="1" applyBorder="1" applyAlignment="1" applyProtection="1">
      <alignment horizontal="left" vertical="center"/>
      <protection locked="0"/>
    </xf>
    <xf numFmtId="49" fontId="3" fillId="0" borderId="3" xfId="1" applyNumberFormat="1" applyFont="1" applyFill="1" applyBorder="1" applyAlignment="1" applyProtection="1">
      <alignment horizontal="left" vertical="center"/>
      <protection locked="0"/>
    </xf>
    <xf numFmtId="49" fontId="3" fillId="0" borderId="13" xfId="1" applyNumberFormat="1" applyFont="1" applyFill="1" applyBorder="1" applyAlignment="1" applyProtection="1">
      <alignment horizontal="left" vertical="center"/>
      <protection locked="0"/>
    </xf>
    <xf numFmtId="49" fontId="3" fillId="0" borderId="11" xfId="1" applyNumberFormat="1" applyFont="1" applyFill="1" applyBorder="1" applyAlignment="1" applyProtection="1">
      <alignment horizontal="left" vertical="center"/>
      <protection locked="0"/>
    </xf>
    <xf numFmtId="49" fontId="3" fillId="0" borderId="1" xfId="1" applyNumberFormat="1" applyFont="1" applyFill="1" applyBorder="1" applyAlignment="1" applyProtection="1">
      <alignment horizontal="left" vertical="center"/>
      <protection locked="0"/>
    </xf>
    <xf numFmtId="49" fontId="3" fillId="0" borderId="15" xfId="1" applyNumberFormat="1" applyFont="1" applyFill="1" applyBorder="1" applyAlignment="1" applyProtection="1">
      <alignment horizontal="left" vertical="center"/>
      <protection locked="0"/>
    </xf>
    <xf numFmtId="0" fontId="7" fillId="0" borderId="4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7" fillId="0" borderId="7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49" fontId="3" fillId="0" borderId="4" xfId="1" applyNumberFormat="1" applyFont="1" applyFill="1" applyBorder="1" applyAlignment="1" applyProtection="1">
      <alignment horizontal="left" vertical="center"/>
      <protection locked="0"/>
    </xf>
    <xf numFmtId="49" fontId="1" fillId="0" borderId="4" xfId="1" applyNumberFormat="1" applyFont="1" applyFill="1" applyBorder="1" applyAlignment="1" applyProtection="1">
      <alignment horizontal="left" vertical="center"/>
      <protection locked="0"/>
    </xf>
    <xf numFmtId="49" fontId="1" fillId="0" borderId="4" xfId="1" applyNumberFormat="1" applyFont="1" applyFill="1" applyBorder="1" applyAlignment="1" applyProtection="1">
      <alignment horizontal="left" vertical="center" wrapText="1"/>
      <protection locked="0"/>
    </xf>
    <xf numFmtId="49" fontId="1" fillId="0" borderId="7" xfId="1" applyNumberFormat="1" applyFont="1" applyFill="1" applyBorder="1" applyAlignment="1" applyProtection="1">
      <alignment horizontal="left" vertical="center" wrapText="1"/>
      <protection locked="0"/>
    </xf>
    <xf numFmtId="49" fontId="1" fillId="0" borderId="2" xfId="1" applyNumberFormat="1" applyFont="1" applyFill="1" applyBorder="1" applyAlignment="1" applyProtection="1">
      <alignment horizontal="left" vertical="center" wrapText="1"/>
      <protection locked="0"/>
    </xf>
    <xf numFmtId="49" fontId="1" fillId="0" borderId="8" xfId="1" applyNumberFormat="1" applyFont="1" applyFill="1" applyBorder="1" applyAlignment="1" applyProtection="1">
      <alignment horizontal="left" vertical="center" wrapText="1"/>
      <protection locked="0"/>
    </xf>
    <xf numFmtId="49" fontId="1" fillId="0" borderId="6" xfId="1" applyNumberFormat="1" applyFont="1" applyFill="1" applyBorder="1" applyAlignment="1" applyProtection="1">
      <alignment horizontal="left" vertical="center"/>
      <protection locked="0"/>
    </xf>
    <xf numFmtId="49" fontId="1" fillId="0" borderId="16" xfId="1" applyNumberFormat="1" applyFont="1" applyFill="1" applyBorder="1" applyAlignment="1" applyProtection="1">
      <alignment horizontal="left" vertical="center" wrapText="1"/>
      <protection locked="0"/>
    </xf>
    <xf numFmtId="49" fontId="1" fillId="0" borderId="17" xfId="1" applyNumberFormat="1" applyFont="1" applyFill="1" applyBorder="1" applyAlignment="1" applyProtection="1">
      <alignment horizontal="left" vertical="center" wrapText="1"/>
      <protection locked="0"/>
    </xf>
    <xf numFmtId="49" fontId="1" fillId="0" borderId="18" xfId="1" applyNumberFormat="1" applyFont="1" applyFill="1" applyBorder="1" applyAlignment="1" applyProtection="1">
      <alignment horizontal="left" vertical="center" wrapText="1"/>
      <protection locked="0"/>
    </xf>
    <xf numFmtId="49" fontId="1" fillId="0" borderId="19" xfId="1" applyNumberFormat="1" applyFont="1" applyFill="1" applyBorder="1" applyAlignment="1" applyProtection="1">
      <alignment horizontal="left" vertical="center" wrapText="1"/>
      <protection locked="0"/>
    </xf>
    <xf numFmtId="49" fontId="1" fillId="0" borderId="20" xfId="1" applyNumberFormat="1" applyFont="1" applyFill="1" applyBorder="1" applyAlignment="1" applyProtection="1">
      <alignment horizontal="left" vertical="center" wrapText="1"/>
      <protection locked="0"/>
    </xf>
    <xf numFmtId="49" fontId="1" fillId="0" borderId="21" xfId="1" applyNumberFormat="1" applyFont="1" applyFill="1" applyBorder="1" applyAlignment="1" applyProtection="1">
      <alignment horizontal="left" vertical="center" wrapText="1"/>
      <protection locked="0"/>
    </xf>
    <xf numFmtId="49" fontId="3" fillId="0" borderId="9" xfId="1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1" applyNumberFormat="1" applyFont="1" applyFill="1" applyBorder="1" applyAlignment="1" applyProtection="1">
      <alignment horizontal="left" vertical="center" wrapText="1"/>
      <protection locked="0"/>
    </xf>
    <xf numFmtId="49" fontId="3" fillId="0" borderId="14" xfId="1" applyNumberFormat="1" applyFont="1" applyFill="1" applyBorder="1" applyAlignment="1" applyProtection="1">
      <alignment horizontal="left" vertical="center" wrapText="1"/>
      <protection locked="0"/>
    </xf>
    <xf numFmtId="49" fontId="3" fillId="0" borderId="11" xfId="1" applyNumberFormat="1" applyFont="1" applyFill="1" applyBorder="1" applyAlignment="1" applyProtection="1">
      <alignment horizontal="left" vertical="center" wrapText="1"/>
      <protection locked="0"/>
    </xf>
    <xf numFmtId="49" fontId="3" fillId="0" borderId="1" xfId="1" applyNumberFormat="1" applyFont="1" applyFill="1" applyBorder="1" applyAlignment="1" applyProtection="1">
      <alignment horizontal="left" vertical="center" wrapText="1"/>
      <protection locked="0"/>
    </xf>
    <xf numFmtId="49" fontId="3" fillId="0" borderId="15" xfId="1" applyNumberFormat="1" applyFont="1" applyFill="1" applyBorder="1" applyAlignment="1" applyProtection="1">
      <alignment horizontal="left" vertical="center" wrapText="1"/>
      <protection locked="0"/>
    </xf>
    <xf numFmtId="0" fontId="3" fillId="4" borderId="9" xfId="1" applyFont="1" applyFill="1" applyBorder="1" applyAlignment="1" applyProtection="1">
      <alignment horizontal="left" vertical="center" wrapText="1"/>
      <protection locked="0"/>
    </xf>
    <xf numFmtId="0" fontId="3" fillId="4" borderId="0" xfId="1" applyFont="1" applyFill="1" applyBorder="1" applyAlignment="1" applyProtection="1">
      <alignment horizontal="left" vertical="center" wrapText="1"/>
      <protection locked="0"/>
    </xf>
    <xf numFmtId="0" fontId="3" fillId="4" borderId="14" xfId="1" applyFont="1" applyFill="1" applyBorder="1" applyAlignment="1" applyProtection="1">
      <alignment horizontal="left" vertical="center" wrapText="1"/>
      <protection locked="0"/>
    </xf>
    <xf numFmtId="49" fontId="1" fillId="0" borderId="7" xfId="1" applyNumberFormat="1" applyFont="1" applyFill="1" applyBorder="1" applyAlignment="1" applyProtection="1">
      <alignment horizontal="left" vertical="center"/>
      <protection locked="0"/>
    </xf>
    <xf numFmtId="49" fontId="1" fillId="0" borderId="2" xfId="1" applyNumberFormat="1" applyFont="1" applyFill="1" applyBorder="1" applyAlignment="1" applyProtection="1">
      <alignment horizontal="left" vertical="center"/>
      <protection locked="0"/>
    </xf>
    <xf numFmtId="49" fontId="1" fillId="0" borderId="8" xfId="1" applyNumberFormat="1" applyFont="1" applyFill="1" applyBorder="1" applyAlignment="1" applyProtection="1">
      <alignment horizontal="left" vertical="center"/>
      <protection locked="0"/>
    </xf>
    <xf numFmtId="0" fontId="1" fillId="0" borderId="7" xfId="1" applyFont="1" applyFill="1" applyBorder="1" applyAlignment="1" applyProtection="1">
      <alignment horizontal="left" vertical="center"/>
      <protection locked="0"/>
    </xf>
    <xf numFmtId="0" fontId="1" fillId="0" borderId="2" xfId="1" applyFont="1" applyFill="1" applyBorder="1" applyAlignment="1" applyProtection="1">
      <alignment horizontal="left" vertical="center"/>
      <protection locked="0"/>
    </xf>
    <xf numFmtId="0" fontId="1" fillId="0" borderId="8" xfId="1" applyFont="1" applyFill="1" applyBorder="1" applyAlignment="1" applyProtection="1">
      <alignment horizontal="left" vertical="center"/>
      <protection locked="0"/>
    </xf>
    <xf numFmtId="0" fontId="3" fillId="6" borderId="7" xfId="1" applyFont="1" applyFill="1" applyBorder="1" applyAlignment="1" applyProtection="1">
      <alignment horizontal="left" vertical="center"/>
      <protection locked="0"/>
    </xf>
    <xf numFmtId="0" fontId="3" fillId="6" borderId="2" xfId="1" applyFont="1" applyFill="1" applyBorder="1" applyAlignment="1" applyProtection="1">
      <alignment horizontal="left" vertical="center"/>
      <protection locked="0"/>
    </xf>
    <xf numFmtId="0" fontId="4" fillId="0" borderId="6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8" borderId="6" xfId="0" applyFont="1" applyFill="1" applyBorder="1" applyAlignment="1">
      <alignment horizontal="center" vertical="center" textRotation="90" wrapText="1"/>
    </xf>
    <xf numFmtId="0" fontId="7" fillId="8" borderId="10" xfId="0" applyFont="1" applyFill="1" applyBorder="1" applyAlignment="1">
      <alignment horizontal="center" vertical="center" textRotation="90" wrapText="1"/>
    </xf>
    <xf numFmtId="0" fontId="7" fillId="8" borderId="12" xfId="0" applyFont="1" applyFill="1" applyBorder="1" applyAlignment="1">
      <alignment horizontal="center" vertical="center" textRotation="90" wrapText="1"/>
    </xf>
    <xf numFmtId="0" fontId="4" fillId="8" borderId="6" xfId="0" applyFont="1" applyFill="1" applyBorder="1" applyAlignment="1">
      <alignment horizontal="center" vertical="center" textRotation="90" wrapText="1"/>
    </xf>
    <xf numFmtId="0" fontId="4" fillId="8" borderId="10" xfId="0" applyFont="1" applyFill="1" applyBorder="1" applyAlignment="1">
      <alignment horizontal="center" vertical="center" textRotation="90" wrapText="1"/>
    </xf>
    <xf numFmtId="0" fontId="4" fillId="8" borderId="12" xfId="0" applyFont="1" applyFill="1" applyBorder="1" applyAlignment="1">
      <alignment horizontal="center" vertical="center" textRotation="90" wrapText="1"/>
    </xf>
    <xf numFmtId="49" fontId="3" fillId="0" borderId="7" xfId="1" applyNumberFormat="1" applyFont="1" applyFill="1" applyBorder="1" applyAlignment="1" applyProtection="1">
      <alignment horizontal="left" vertical="center" wrapText="1"/>
      <protection locked="0"/>
    </xf>
    <xf numFmtId="49" fontId="3" fillId="0" borderId="2" xfId="1" applyNumberFormat="1" applyFont="1" applyFill="1" applyBorder="1" applyAlignment="1" applyProtection="1">
      <alignment horizontal="left" vertical="center" wrapText="1"/>
      <protection locked="0"/>
    </xf>
    <xf numFmtId="49" fontId="3" fillId="0" borderId="8" xfId="1" applyNumberFormat="1" applyFont="1" applyFill="1" applyBorder="1" applyAlignment="1" applyProtection="1">
      <alignment horizontal="left" vertical="center" wrapText="1"/>
      <protection locked="0"/>
    </xf>
    <xf numFmtId="0" fontId="3" fillId="8" borderId="6" xfId="1" applyFont="1" applyFill="1" applyBorder="1" applyAlignment="1" applyProtection="1">
      <alignment horizontal="center" vertical="center" textRotation="90" wrapText="1"/>
      <protection locked="0"/>
    </xf>
    <xf numFmtId="0" fontId="3" fillId="8" borderId="10" xfId="1" applyFont="1" applyFill="1" applyBorder="1" applyAlignment="1" applyProtection="1">
      <alignment horizontal="center" vertical="center" textRotation="90" wrapText="1"/>
      <protection locked="0"/>
    </xf>
    <xf numFmtId="0" fontId="3" fillId="8" borderId="12" xfId="1" applyFont="1" applyFill="1" applyBorder="1" applyAlignment="1" applyProtection="1">
      <alignment horizontal="center" vertical="center" textRotation="90" wrapText="1"/>
      <protection locked="0"/>
    </xf>
    <xf numFmtId="0" fontId="7" fillId="5" borderId="4" xfId="0" applyFont="1" applyFill="1" applyBorder="1" applyAlignment="1">
      <alignment horizontal="left" vertical="center" wrapText="1"/>
    </xf>
    <xf numFmtId="0" fontId="10" fillId="5" borderId="4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5" borderId="7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7" fillId="5" borderId="8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3" fillId="0" borderId="7" xfId="1" applyFont="1" applyFill="1" applyBorder="1" applyAlignment="1" applyProtection="1">
      <alignment horizontal="left" vertical="center"/>
      <protection locked="0"/>
    </xf>
    <xf numFmtId="0" fontId="3" fillId="0" borderId="2" xfId="1" applyFont="1" applyFill="1" applyBorder="1" applyAlignment="1" applyProtection="1">
      <alignment horizontal="left" vertical="center"/>
      <protection locked="0"/>
    </xf>
    <xf numFmtId="0" fontId="3" fillId="0" borderId="8" xfId="1" applyFont="1" applyFill="1" applyBorder="1" applyAlignment="1" applyProtection="1">
      <alignment horizontal="left" vertical="center"/>
      <protection locked="0"/>
    </xf>
    <xf numFmtId="0" fontId="6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5" borderId="4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3" fillId="0" borderId="4" xfId="1" applyFont="1" applyFill="1" applyBorder="1" applyAlignment="1" applyProtection="1">
      <alignment horizontal="left" vertical="center"/>
      <protection locked="0"/>
    </xf>
    <xf numFmtId="0" fontId="10" fillId="0" borderId="4" xfId="0" applyFont="1" applyBorder="1" applyAlignment="1">
      <alignment horizontal="left" vertical="center" wrapText="1"/>
    </xf>
    <xf numFmtId="0" fontId="3" fillId="4" borderId="7" xfId="1" applyFont="1" applyFill="1" applyBorder="1" applyAlignment="1" applyProtection="1">
      <alignment horizontal="left" vertical="center" wrapText="1"/>
      <protection locked="0"/>
    </xf>
    <xf numFmtId="0" fontId="3" fillId="4" borderId="2" xfId="1" applyFont="1" applyFill="1" applyBorder="1" applyAlignment="1" applyProtection="1">
      <alignment horizontal="left" vertical="center" wrapText="1"/>
      <protection locked="0"/>
    </xf>
    <xf numFmtId="0" fontId="3" fillId="4" borderId="8" xfId="1" applyFont="1" applyFill="1" applyBorder="1" applyAlignment="1" applyProtection="1">
      <alignment horizontal="left" vertical="center" wrapText="1"/>
      <protection locked="0"/>
    </xf>
    <xf numFmtId="0" fontId="8" fillId="0" borderId="1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3" fillId="4" borderId="6" xfId="1" applyFont="1" applyFill="1" applyBorder="1" applyAlignment="1" applyProtection="1">
      <alignment horizontal="left" vertical="center"/>
      <protection locked="0"/>
    </xf>
    <xf numFmtId="0" fontId="3" fillId="4" borderId="12" xfId="1" applyFont="1" applyFill="1" applyBorder="1" applyAlignment="1" applyProtection="1">
      <alignment horizontal="left" vertical="center"/>
      <protection locked="0"/>
    </xf>
    <xf numFmtId="4" fontId="16" fillId="0" borderId="0" xfId="0" applyNumberFormat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Y236"/>
  <sheetViews>
    <sheetView tabSelected="1" zoomScale="70" zoomScaleNormal="70" workbookViewId="0">
      <pane xSplit="6" ySplit="10" topLeftCell="Q56" activePane="bottomRight" state="frozen"/>
      <selection pane="topRight" activeCell="G1" sqref="G1"/>
      <selection pane="bottomLeft" activeCell="A11" sqref="A11"/>
      <selection pane="bottomRight" activeCell="A3" sqref="A3:W3"/>
    </sheetView>
  </sheetViews>
  <sheetFormatPr defaultColWidth="9.140625" defaultRowHeight="15.75"/>
  <cols>
    <col min="1" max="1" width="9.5703125" style="5" customWidth="1"/>
    <col min="2" max="2" width="50" style="5" customWidth="1"/>
    <col min="3" max="3" width="7.140625" style="5" customWidth="1"/>
    <col min="4" max="4" width="18" style="5" customWidth="1"/>
    <col min="5" max="5" width="11.7109375" style="5" customWidth="1"/>
    <col min="6" max="6" width="28.140625" style="1" customWidth="1"/>
    <col min="7" max="7" width="17.5703125" style="10" customWidth="1"/>
    <col min="8" max="8" width="19.5703125" style="10" customWidth="1"/>
    <col min="9" max="9" width="25.5703125" style="10" customWidth="1"/>
    <col min="10" max="10" width="17.28515625" style="10" customWidth="1"/>
    <col min="11" max="11" width="19.7109375" style="10" customWidth="1"/>
    <col min="12" max="14" width="22" style="10" customWidth="1"/>
    <col min="15" max="15" width="17.5703125" style="10" customWidth="1"/>
    <col min="16" max="16" width="20.28515625" style="10" customWidth="1"/>
    <col min="17" max="17" width="26.7109375" style="10" customWidth="1"/>
    <col min="18" max="18" width="22" style="10" customWidth="1"/>
    <col min="19" max="19" width="23.5703125" style="10" customWidth="1"/>
    <col min="20" max="20" width="15.7109375" style="5" bestFit="1" customWidth="1"/>
    <col min="21" max="21" width="16.140625" style="5" customWidth="1"/>
    <col min="22" max="22" width="26.5703125" style="5" customWidth="1"/>
    <col min="23" max="23" width="17.5703125" style="5" customWidth="1"/>
    <col min="24" max="207" width="9.140625" style="5" customWidth="1"/>
    <col min="208" max="259" width="9.140625" style="9"/>
    <col min="260" max="16384" width="9.140625" style="11"/>
  </cols>
  <sheetData>
    <row r="1" spans="1:259" s="1" customFormat="1" ht="15.75" customHeight="1">
      <c r="A1" s="175" t="s">
        <v>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</row>
    <row r="2" spans="1:259" s="1" customFormat="1" ht="16.5" customHeight="1">
      <c r="A2" s="12"/>
      <c r="B2" s="12"/>
      <c r="C2" s="12"/>
      <c r="D2" s="12"/>
      <c r="E2" s="12"/>
      <c r="F2" s="12"/>
      <c r="G2" s="13" t="s">
        <v>1</v>
      </c>
      <c r="H2" s="176">
        <v>45017</v>
      </c>
      <c r="I2" s="176"/>
      <c r="J2" s="344"/>
      <c r="K2" s="14"/>
      <c r="L2" s="14"/>
      <c r="M2" s="14"/>
      <c r="N2" s="14"/>
      <c r="O2" s="12"/>
      <c r="P2" s="12"/>
      <c r="Q2" s="15"/>
      <c r="R2" s="14"/>
      <c r="S2" s="15"/>
      <c r="T2" s="12"/>
      <c r="U2" s="12"/>
      <c r="V2" s="12"/>
      <c r="W2" s="12"/>
    </row>
    <row r="3" spans="1:259" s="2" customFormat="1" ht="24" customHeight="1">
      <c r="A3" s="177" t="s">
        <v>492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</row>
    <row r="4" spans="1:259" s="3" customFormat="1" ht="13.5" customHeight="1">
      <c r="A4" s="178" t="s">
        <v>2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</row>
    <row r="5" spans="1:259" s="3" customFormat="1" ht="16.5" customHeight="1">
      <c r="A5" s="180" t="s">
        <v>3</v>
      </c>
      <c r="B5" s="179" t="s">
        <v>4</v>
      </c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</row>
    <row r="6" spans="1:259" s="4" customFormat="1" ht="55.5" customHeight="1">
      <c r="A6" s="181"/>
      <c r="B6" s="187" t="s">
        <v>5</v>
      </c>
      <c r="C6" s="180"/>
      <c r="D6" s="180"/>
      <c r="E6" s="186" t="s">
        <v>6</v>
      </c>
      <c r="F6" s="191" t="s">
        <v>7</v>
      </c>
      <c r="G6" s="183" t="s">
        <v>8</v>
      </c>
      <c r="H6" s="184"/>
      <c r="I6" s="184"/>
      <c r="J6" s="184"/>
      <c r="K6" s="185"/>
      <c r="L6" s="183" t="s">
        <v>9</v>
      </c>
      <c r="M6" s="184"/>
      <c r="N6" s="185"/>
      <c r="O6" s="183" t="s">
        <v>10</v>
      </c>
      <c r="P6" s="184"/>
      <c r="Q6" s="184"/>
      <c r="R6" s="184"/>
      <c r="S6" s="185"/>
      <c r="T6" s="190" t="s">
        <v>11</v>
      </c>
      <c r="U6" s="190"/>
      <c r="V6" s="190"/>
      <c r="W6" s="190"/>
    </row>
    <row r="7" spans="1:259" s="4" customFormat="1" ht="40.5" customHeight="1">
      <c r="A7" s="181"/>
      <c r="B7" s="188"/>
      <c r="C7" s="181"/>
      <c r="D7" s="181"/>
      <c r="E7" s="186"/>
      <c r="F7" s="192"/>
      <c r="G7" s="191" t="s">
        <v>12</v>
      </c>
      <c r="H7" s="191" t="s">
        <v>13</v>
      </c>
      <c r="I7" s="191" t="s">
        <v>14</v>
      </c>
      <c r="J7" s="191" t="s">
        <v>15</v>
      </c>
      <c r="K7" s="191" t="s">
        <v>16</v>
      </c>
      <c r="L7" s="191" t="s">
        <v>12</v>
      </c>
      <c r="M7" s="191" t="s">
        <v>13</v>
      </c>
      <c r="N7" s="191" t="s">
        <v>14</v>
      </c>
      <c r="O7" s="191" t="s">
        <v>12</v>
      </c>
      <c r="P7" s="191" t="s">
        <v>13</v>
      </c>
      <c r="Q7" s="191" t="s">
        <v>14</v>
      </c>
      <c r="R7" s="191" t="s">
        <v>15</v>
      </c>
      <c r="S7" s="191" t="s">
        <v>16</v>
      </c>
      <c r="T7" s="194" t="s">
        <v>12</v>
      </c>
      <c r="U7" s="194"/>
      <c r="V7" s="194" t="s">
        <v>17</v>
      </c>
      <c r="W7" s="195"/>
    </row>
    <row r="8" spans="1:259" s="4" customFormat="1" ht="46.5" customHeight="1">
      <c r="A8" s="182"/>
      <c r="B8" s="189"/>
      <c r="C8" s="182"/>
      <c r="D8" s="182"/>
      <c r="E8" s="186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" t="s">
        <v>18</v>
      </c>
      <c r="U8" s="19" t="s">
        <v>19</v>
      </c>
      <c r="V8" s="19" t="s">
        <v>18</v>
      </c>
      <c r="W8" s="19" t="s">
        <v>19</v>
      </c>
    </row>
    <row r="9" spans="1:259" s="5" customFormat="1" ht="18.75" customHeight="1">
      <c r="A9" s="20">
        <v>1</v>
      </c>
      <c r="B9" s="196">
        <v>2</v>
      </c>
      <c r="C9" s="197"/>
      <c r="D9" s="198"/>
      <c r="E9" s="21">
        <v>3</v>
      </c>
      <c r="F9" s="21">
        <v>4</v>
      </c>
      <c r="G9" s="21">
        <v>5</v>
      </c>
      <c r="H9" s="21">
        <v>6</v>
      </c>
      <c r="I9" s="21">
        <v>7</v>
      </c>
      <c r="J9" s="21">
        <v>8</v>
      </c>
      <c r="K9" s="21">
        <v>9</v>
      </c>
      <c r="L9" s="21">
        <v>10</v>
      </c>
      <c r="M9" s="21">
        <v>11</v>
      </c>
      <c r="N9" s="21">
        <v>12</v>
      </c>
      <c r="O9" s="21">
        <v>13</v>
      </c>
      <c r="P9" s="21">
        <v>14</v>
      </c>
      <c r="Q9" s="21">
        <v>15</v>
      </c>
      <c r="R9" s="21">
        <v>16</v>
      </c>
      <c r="S9" s="21">
        <v>17</v>
      </c>
      <c r="T9" s="21">
        <v>18</v>
      </c>
      <c r="U9" s="21">
        <v>19</v>
      </c>
      <c r="V9" s="21">
        <v>20</v>
      </c>
      <c r="W9" s="20">
        <v>21</v>
      </c>
    </row>
    <row r="10" spans="1:259" s="6" customFormat="1" ht="43.5" customHeight="1">
      <c r="A10" s="23" t="s">
        <v>20</v>
      </c>
      <c r="B10" s="199" t="s">
        <v>21</v>
      </c>
      <c r="C10" s="200"/>
      <c r="D10" s="201"/>
      <c r="E10" s="24" t="s">
        <v>22</v>
      </c>
      <c r="F10" s="25" t="s">
        <v>23</v>
      </c>
      <c r="G10" s="25" t="s">
        <v>23</v>
      </c>
      <c r="H10" s="25" t="s">
        <v>23</v>
      </c>
      <c r="I10" s="26">
        <f>I11+I15+I16+I21+I25+I29+I35+I52</f>
        <v>5050044262.5</v>
      </c>
      <c r="J10" s="26">
        <f t="shared" ref="J10:K10" si="0">J11+J15+J16+J21+J25+J29+J35+J52</f>
        <v>0</v>
      </c>
      <c r="K10" s="26">
        <f t="shared" si="0"/>
        <v>25819830.5</v>
      </c>
      <c r="L10" s="25" t="s">
        <v>23</v>
      </c>
      <c r="M10" s="25" t="s">
        <v>23</v>
      </c>
      <c r="N10" s="25" t="s">
        <v>23</v>
      </c>
      <c r="O10" s="25" t="s">
        <v>23</v>
      </c>
      <c r="P10" s="25" t="s">
        <v>23</v>
      </c>
      <c r="Q10" s="26">
        <f t="shared" ref="Q10:S10" si="1">Q11+Q15+Q16+Q21+Q25+Q29+Q35+Q52</f>
        <v>900778807.9799999</v>
      </c>
      <c r="R10" s="26">
        <f t="shared" si="1"/>
        <v>13500</v>
      </c>
      <c r="S10" s="26">
        <f t="shared" si="1"/>
        <v>13473644.800000001</v>
      </c>
      <c r="T10" s="25" t="s">
        <v>23</v>
      </c>
      <c r="U10" s="25" t="s">
        <v>23</v>
      </c>
      <c r="V10" s="26">
        <f t="shared" ref="V10:V15" si="2">I10-Q10</f>
        <v>4149265454.52</v>
      </c>
      <c r="W10" s="27">
        <f t="shared" ref="W10:W15" si="3">IF(I10&lt;&gt;0,Q10/I10,0)</f>
        <v>0.1783704777934112</v>
      </c>
    </row>
    <row r="11" spans="1:259" s="6" customFormat="1" ht="57.75" customHeight="1">
      <c r="A11" s="28" t="s">
        <v>24</v>
      </c>
      <c r="B11" s="202" t="s">
        <v>25</v>
      </c>
      <c r="C11" s="203"/>
      <c r="D11" s="204"/>
      <c r="E11" s="29" t="s">
        <v>26</v>
      </c>
      <c r="F11" s="20" t="s">
        <v>27</v>
      </c>
      <c r="G11" s="30">
        <v>10800</v>
      </c>
      <c r="H11" s="31">
        <f>IF(G11&lt;&gt;0,I11/G11,0)</f>
        <v>10059.533148148148</v>
      </c>
      <c r="I11" s="32">
        <v>108642958</v>
      </c>
      <c r="J11" s="32"/>
      <c r="K11" s="32"/>
      <c r="L11" s="33" t="s">
        <v>23</v>
      </c>
      <c r="M11" s="33" t="s">
        <v>23</v>
      </c>
      <c r="N11" s="33" t="s">
        <v>23</v>
      </c>
      <c r="O11" s="34">
        <v>2515</v>
      </c>
      <c r="P11" s="31">
        <f>IF(O11&lt;&gt;0,Q11/O11,0)</f>
        <v>7260.784906560636</v>
      </c>
      <c r="Q11" s="32">
        <v>18260874.039999999</v>
      </c>
      <c r="R11" s="32">
        <v>13500</v>
      </c>
      <c r="S11" s="32"/>
      <c r="T11" s="31">
        <f t="shared" ref="T11:T34" si="4">G11-O11</f>
        <v>8285</v>
      </c>
      <c r="U11" s="35">
        <f t="shared" ref="U11:U34" si="5">IF(G11&lt;&gt;0,O11/G11,0)</f>
        <v>0.23287037037037037</v>
      </c>
      <c r="V11" s="31">
        <f t="shared" si="2"/>
        <v>90382083.960000008</v>
      </c>
      <c r="W11" s="35">
        <f t="shared" si="3"/>
        <v>0.16808152480531688</v>
      </c>
    </row>
    <row r="12" spans="1:259" s="5" customFormat="1" ht="24.95" customHeight="1">
      <c r="A12" s="205" t="s">
        <v>28</v>
      </c>
      <c r="B12" s="206"/>
      <c r="C12" s="206"/>
      <c r="D12" s="207"/>
      <c r="E12" s="36" t="s">
        <v>29</v>
      </c>
      <c r="F12" s="37" t="s">
        <v>27</v>
      </c>
      <c r="G12" s="34">
        <v>5500</v>
      </c>
      <c r="H12" s="31">
        <f>IF(G12&lt;&gt;0,I12/G12,0)</f>
        <v>6121</v>
      </c>
      <c r="I12" s="32">
        <v>33665500</v>
      </c>
      <c r="J12" s="32"/>
      <c r="K12" s="32"/>
      <c r="L12" s="33" t="s">
        <v>23</v>
      </c>
      <c r="M12" s="33" t="s">
        <v>23</v>
      </c>
      <c r="N12" s="33" t="s">
        <v>23</v>
      </c>
      <c r="O12" s="34">
        <v>1183</v>
      </c>
      <c r="P12" s="31">
        <f>IF(O12&lt;&gt;0,Q12/O12,0)</f>
        <v>3796.6289180050717</v>
      </c>
      <c r="Q12" s="32">
        <v>4491412.01</v>
      </c>
      <c r="R12" s="32"/>
      <c r="S12" s="32"/>
      <c r="T12" s="31">
        <f t="shared" si="4"/>
        <v>4317</v>
      </c>
      <c r="U12" s="35">
        <f t="shared" si="5"/>
        <v>0.21509090909090908</v>
      </c>
      <c r="V12" s="31">
        <f t="shared" si="2"/>
        <v>29174087.990000002</v>
      </c>
      <c r="W12" s="35">
        <f t="shared" si="3"/>
        <v>0.13341290074408518</v>
      </c>
    </row>
    <row r="13" spans="1:259" s="5" customFormat="1" ht="66" customHeight="1">
      <c r="A13" s="208" t="s">
        <v>30</v>
      </c>
      <c r="B13" s="209"/>
      <c r="C13" s="209"/>
      <c r="D13" s="210"/>
      <c r="E13" s="36" t="s">
        <v>31</v>
      </c>
      <c r="F13" s="37" t="s">
        <v>27</v>
      </c>
      <c r="G13" s="34">
        <v>240</v>
      </c>
      <c r="H13" s="31">
        <f>IF(G13&lt;&gt;0,I13/G13,0)</f>
        <v>35593.5</v>
      </c>
      <c r="I13" s="32">
        <v>8542440</v>
      </c>
      <c r="J13" s="32"/>
      <c r="K13" s="32"/>
      <c r="L13" s="33" t="s">
        <v>23</v>
      </c>
      <c r="M13" s="33" t="s">
        <v>23</v>
      </c>
      <c r="N13" s="33" t="s">
        <v>23</v>
      </c>
      <c r="O13" s="34">
        <v>59</v>
      </c>
      <c r="P13" s="31">
        <f>IF(O13&lt;&gt;0,Q13/O13,0)</f>
        <v>58110.122711864409</v>
      </c>
      <c r="Q13" s="32">
        <v>3428497.24</v>
      </c>
      <c r="R13" s="32">
        <v>13500</v>
      </c>
      <c r="S13" s="32"/>
      <c r="T13" s="31">
        <f>G13-O13</f>
        <v>181</v>
      </c>
      <c r="U13" s="35">
        <f>IF(G13&lt;&gt;0,O13/G13,0)</f>
        <v>0.24583333333333332</v>
      </c>
      <c r="V13" s="31">
        <f t="shared" si="2"/>
        <v>5113942.76</v>
      </c>
      <c r="W13" s="35">
        <f t="shared" si="3"/>
        <v>0.40134870599032596</v>
      </c>
    </row>
    <row r="14" spans="1:259" s="6" customFormat="1" ht="24.95" customHeight="1">
      <c r="A14" s="220" t="s">
        <v>32</v>
      </c>
      <c r="B14" s="211" t="s">
        <v>33</v>
      </c>
      <c r="C14" s="212"/>
      <c r="D14" s="213"/>
      <c r="E14" s="38" t="s">
        <v>34</v>
      </c>
      <c r="F14" s="39" t="s">
        <v>35</v>
      </c>
      <c r="G14" s="40">
        <f>G15+G17</f>
        <v>165351</v>
      </c>
      <c r="H14" s="41">
        <f t="shared" ref="H14:H25" si="6">IF(G14&lt;&gt;0,I14/G14,0)</f>
        <v>1199.5276593428525</v>
      </c>
      <c r="I14" s="42">
        <f>I15+I16</f>
        <v>198343098</v>
      </c>
      <c r="J14" s="42">
        <f t="shared" ref="J14:K14" si="7">J15+J16</f>
        <v>0</v>
      </c>
      <c r="K14" s="42">
        <f t="shared" si="7"/>
        <v>0</v>
      </c>
      <c r="L14" s="40" t="s">
        <v>23</v>
      </c>
      <c r="M14" s="40" t="s">
        <v>23</v>
      </c>
      <c r="N14" s="40" t="s">
        <v>23</v>
      </c>
      <c r="O14" s="40">
        <f>O15+O17</f>
        <v>46201</v>
      </c>
      <c r="P14" s="41">
        <f t="shared" ref="P14:P16" si="8">IF(O14&lt;&gt;0,Q14/O14,0)</f>
        <v>909.44587844418959</v>
      </c>
      <c r="Q14" s="42">
        <f>Q15+Q16</f>
        <v>42017309.030000001</v>
      </c>
      <c r="R14" s="42">
        <f t="shared" ref="R14:S14" si="9">R15+R16</f>
        <v>0</v>
      </c>
      <c r="S14" s="42">
        <f t="shared" si="9"/>
        <v>0</v>
      </c>
      <c r="T14" s="31">
        <f t="shared" ref="T14" si="10">G14-O14</f>
        <v>119150</v>
      </c>
      <c r="U14" s="35">
        <f t="shared" ref="U14" si="11">IF(G14&lt;&gt;0,O14/G14,0)</f>
        <v>0.27941167576851667</v>
      </c>
      <c r="V14" s="31">
        <f t="shared" si="2"/>
        <v>156325788.97</v>
      </c>
      <c r="W14" s="35">
        <f t="shared" si="3"/>
        <v>0.21184154857760668</v>
      </c>
    </row>
    <row r="15" spans="1:259" s="5" customFormat="1" ht="53.25" customHeight="1">
      <c r="A15" s="221"/>
      <c r="B15" s="214"/>
      <c r="C15" s="215"/>
      <c r="D15" s="216"/>
      <c r="E15" s="29" t="s">
        <v>36</v>
      </c>
      <c r="F15" s="16" t="s">
        <v>37</v>
      </c>
      <c r="G15" s="34">
        <v>73515</v>
      </c>
      <c r="H15" s="31">
        <f t="shared" si="6"/>
        <v>1141.8628987281506</v>
      </c>
      <c r="I15" s="32">
        <v>83944051</v>
      </c>
      <c r="J15" s="32"/>
      <c r="K15" s="32"/>
      <c r="L15" s="33" t="s">
        <v>23</v>
      </c>
      <c r="M15" s="33" t="s">
        <v>23</v>
      </c>
      <c r="N15" s="33" t="s">
        <v>23</v>
      </c>
      <c r="O15" s="34">
        <v>23760</v>
      </c>
      <c r="P15" s="31">
        <f t="shared" si="8"/>
        <v>700.04383712121216</v>
      </c>
      <c r="Q15" s="32">
        <v>16633041.57</v>
      </c>
      <c r="R15" s="32"/>
      <c r="S15" s="32"/>
      <c r="T15" s="31">
        <f t="shared" si="4"/>
        <v>49755</v>
      </c>
      <c r="U15" s="35">
        <f t="shared" si="5"/>
        <v>0.32319934707202613</v>
      </c>
      <c r="V15" s="31">
        <f t="shared" si="2"/>
        <v>67311009.430000007</v>
      </c>
      <c r="W15" s="35">
        <f t="shared" si="3"/>
        <v>0.19814437559130904</v>
      </c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  <c r="IW15" s="9"/>
      <c r="IX15" s="9"/>
      <c r="IY15" s="9"/>
    </row>
    <row r="16" spans="1:259" s="5" customFormat="1" ht="24.95" customHeight="1">
      <c r="A16" s="221"/>
      <c r="B16" s="214"/>
      <c r="C16" s="215"/>
      <c r="D16" s="216"/>
      <c r="E16" s="29" t="s">
        <v>38</v>
      </c>
      <c r="F16" s="20" t="s">
        <v>39</v>
      </c>
      <c r="G16" s="34">
        <v>32813</v>
      </c>
      <c r="H16" s="31">
        <f t="shared" si="6"/>
        <v>3486.3940206625421</v>
      </c>
      <c r="I16" s="32">
        <v>114399047</v>
      </c>
      <c r="J16" s="32"/>
      <c r="K16" s="32"/>
      <c r="L16" s="33" t="s">
        <v>23</v>
      </c>
      <c r="M16" s="33" t="s">
        <v>23</v>
      </c>
      <c r="N16" s="33" t="s">
        <v>23</v>
      </c>
      <c r="O16" s="34">
        <v>9297</v>
      </c>
      <c r="P16" s="31">
        <f t="shared" si="8"/>
        <v>2730.3718898569432</v>
      </c>
      <c r="Q16" s="32">
        <v>25384267.460000001</v>
      </c>
      <c r="R16" s="32"/>
      <c r="S16" s="32"/>
      <c r="T16" s="31">
        <f t="shared" si="4"/>
        <v>23516</v>
      </c>
      <c r="U16" s="35">
        <f t="shared" si="5"/>
        <v>0.28333282540456528</v>
      </c>
      <c r="V16" s="31">
        <f>I16-Q16</f>
        <v>89014779.539999992</v>
      </c>
      <c r="W16" s="35">
        <f>IF(I16&lt;&gt;0,Q16/I16,0)</f>
        <v>0.22189229828112117</v>
      </c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  <c r="IW16" s="9"/>
      <c r="IX16" s="9"/>
      <c r="IY16" s="9"/>
    </row>
    <row r="17" spans="1:259" s="5" customFormat="1" ht="39.75" customHeight="1">
      <c r="A17" s="222"/>
      <c r="B17" s="217"/>
      <c r="C17" s="218"/>
      <c r="D17" s="219"/>
      <c r="E17" s="36" t="s">
        <v>40</v>
      </c>
      <c r="F17" s="43" t="s">
        <v>41</v>
      </c>
      <c r="G17" s="34">
        <v>91836</v>
      </c>
      <c r="H17" s="31">
        <f>IF(G17&lt;&gt;0,I16/G17,0)</f>
        <v>1245.688477285596</v>
      </c>
      <c r="I17" s="31" t="s">
        <v>23</v>
      </c>
      <c r="J17" s="31" t="s">
        <v>23</v>
      </c>
      <c r="K17" s="31" t="s">
        <v>23</v>
      </c>
      <c r="L17" s="33" t="s">
        <v>23</v>
      </c>
      <c r="M17" s="33" t="s">
        <v>23</v>
      </c>
      <c r="N17" s="33" t="s">
        <v>23</v>
      </c>
      <c r="O17" s="34">
        <v>22441</v>
      </c>
      <c r="P17" s="31">
        <f>IF(O17&lt;&gt;0,Q16/O17,0)</f>
        <v>1131.1558067822291</v>
      </c>
      <c r="Q17" s="31" t="s">
        <v>23</v>
      </c>
      <c r="R17" s="31" t="s">
        <v>23</v>
      </c>
      <c r="S17" s="31" t="s">
        <v>23</v>
      </c>
      <c r="T17" s="31">
        <f t="shared" si="4"/>
        <v>69395</v>
      </c>
      <c r="U17" s="35">
        <f t="shared" si="5"/>
        <v>0.244359510431639</v>
      </c>
      <c r="V17" s="44" t="s">
        <v>23</v>
      </c>
      <c r="W17" s="44" t="s">
        <v>23</v>
      </c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  <c r="IW17" s="9"/>
      <c r="IX17" s="9"/>
      <c r="IY17" s="9"/>
    </row>
    <row r="18" spans="1:259" s="5" customFormat="1" ht="46.5" customHeight="1">
      <c r="A18" s="223" t="s">
        <v>28</v>
      </c>
      <c r="B18" s="224"/>
      <c r="C18" s="224"/>
      <c r="D18" s="225"/>
      <c r="E18" s="36" t="s">
        <v>42</v>
      </c>
      <c r="F18" s="43" t="s">
        <v>37</v>
      </c>
      <c r="G18" s="34">
        <v>4571</v>
      </c>
      <c r="H18" s="31">
        <f>IF(G18&lt;&gt;0,I18/G18,0)</f>
        <v>1434.2233646904397</v>
      </c>
      <c r="I18" s="32">
        <v>6555835</v>
      </c>
      <c r="J18" s="32"/>
      <c r="K18" s="32"/>
      <c r="L18" s="33" t="s">
        <v>23</v>
      </c>
      <c r="M18" s="33" t="s">
        <v>23</v>
      </c>
      <c r="N18" s="33" t="s">
        <v>23</v>
      </c>
      <c r="O18" s="34">
        <v>1075</v>
      </c>
      <c r="P18" s="31">
        <f>IF(O18&lt;&gt;0,Q18/O18,0)</f>
        <v>1114.5172</v>
      </c>
      <c r="Q18" s="32">
        <v>1198105.99</v>
      </c>
      <c r="R18" s="32"/>
      <c r="S18" s="32"/>
      <c r="T18" s="31">
        <f t="shared" si="4"/>
        <v>3496</v>
      </c>
      <c r="U18" s="35">
        <f t="shared" si="5"/>
        <v>0.23517829796543427</v>
      </c>
      <c r="V18" s="31">
        <f>I18-Q18</f>
        <v>5357729.01</v>
      </c>
      <c r="W18" s="35">
        <f>IF(I18&lt;&gt;0,Q18/I18,0)</f>
        <v>0.18275414039554078</v>
      </c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  <c r="IW18" s="9"/>
      <c r="IX18" s="9"/>
      <c r="IY18" s="9"/>
    </row>
    <row r="19" spans="1:259" s="5" customFormat="1" ht="24.95" customHeight="1">
      <c r="A19" s="226"/>
      <c r="B19" s="227"/>
      <c r="C19" s="227"/>
      <c r="D19" s="228"/>
      <c r="E19" s="36" t="s">
        <v>43</v>
      </c>
      <c r="F19" s="37" t="s">
        <v>39</v>
      </c>
      <c r="G19" s="34"/>
      <c r="H19" s="31">
        <f>IF(G19&lt;&gt;0,I19/G19,0)</f>
        <v>0</v>
      </c>
      <c r="I19" s="32"/>
      <c r="J19" s="32"/>
      <c r="K19" s="32"/>
      <c r="L19" s="33" t="s">
        <v>23</v>
      </c>
      <c r="M19" s="33" t="s">
        <v>23</v>
      </c>
      <c r="N19" s="33" t="s">
        <v>23</v>
      </c>
      <c r="O19" s="34"/>
      <c r="P19" s="31">
        <f>IF(O19&lt;&gt;0,Q19/O19,0)</f>
        <v>0</v>
      </c>
      <c r="Q19" s="32"/>
      <c r="R19" s="32"/>
      <c r="S19" s="32"/>
      <c r="T19" s="31">
        <f t="shared" si="4"/>
        <v>0</v>
      </c>
      <c r="U19" s="35">
        <f t="shared" si="5"/>
        <v>0</v>
      </c>
      <c r="V19" s="31">
        <f>I19-Q19</f>
        <v>0</v>
      </c>
      <c r="W19" s="35">
        <f>IF(I19&lt;&gt;0,Q19/I19,0)</f>
        <v>0</v>
      </c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  <c r="IW19" s="9"/>
      <c r="IX19" s="9"/>
      <c r="IY19" s="9"/>
    </row>
    <row r="20" spans="1:259" s="5" customFormat="1" ht="43.5" customHeight="1">
      <c r="A20" s="229"/>
      <c r="B20" s="230"/>
      <c r="C20" s="230"/>
      <c r="D20" s="231"/>
      <c r="E20" s="36" t="s">
        <v>44</v>
      </c>
      <c r="F20" s="43" t="s">
        <v>41</v>
      </c>
      <c r="G20" s="34"/>
      <c r="H20" s="31">
        <f>IF(G20&lt;&gt;0,I19/G20,0)</f>
        <v>0</v>
      </c>
      <c r="I20" s="41" t="s">
        <v>23</v>
      </c>
      <c r="J20" s="41" t="s">
        <v>23</v>
      </c>
      <c r="K20" s="41" t="s">
        <v>23</v>
      </c>
      <c r="L20" s="40" t="s">
        <v>23</v>
      </c>
      <c r="M20" s="40" t="s">
        <v>23</v>
      </c>
      <c r="N20" s="40" t="s">
        <v>23</v>
      </c>
      <c r="O20" s="34"/>
      <c r="P20" s="31">
        <f>IF(O20&lt;&gt;0,Q19/O20,0)</f>
        <v>0</v>
      </c>
      <c r="Q20" s="41" t="s">
        <v>23</v>
      </c>
      <c r="R20" s="41" t="s">
        <v>23</v>
      </c>
      <c r="S20" s="41" t="s">
        <v>23</v>
      </c>
      <c r="T20" s="31">
        <f t="shared" si="4"/>
        <v>0</v>
      </c>
      <c r="U20" s="35">
        <f t="shared" si="5"/>
        <v>0</v>
      </c>
      <c r="V20" s="44" t="s">
        <v>23</v>
      </c>
      <c r="W20" s="44" t="s">
        <v>23</v>
      </c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  <c r="IW20" s="9"/>
      <c r="IX20" s="9"/>
      <c r="IY20" s="9"/>
    </row>
    <row r="21" spans="1:259" s="5" customFormat="1" ht="24.95" customHeight="1">
      <c r="A21" s="237" t="s">
        <v>45</v>
      </c>
      <c r="B21" s="211" t="s">
        <v>46</v>
      </c>
      <c r="C21" s="232"/>
      <c r="D21" s="233"/>
      <c r="E21" s="29" t="s">
        <v>47</v>
      </c>
      <c r="F21" s="16" t="s">
        <v>48</v>
      </c>
      <c r="G21" s="34">
        <v>6678</v>
      </c>
      <c r="H21" s="31">
        <f t="shared" si="6"/>
        <v>191457.67954477388</v>
      </c>
      <c r="I21" s="32">
        <v>1278554384</v>
      </c>
      <c r="J21" s="32"/>
      <c r="K21" s="32"/>
      <c r="L21" s="40" t="s">
        <v>23</v>
      </c>
      <c r="M21" s="40" t="s">
        <v>23</v>
      </c>
      <c r="N21" s="40" t="s">
        <v>23</v>
      </c>
      <c r="O21" s="34">
        <v>1562</v>
      </c>
      <c r="P21" s="31">
        <f t="shared" ref="P21" si="12">IF(O21&lt;&gt;0,Q21/O21,0)</f>
        <v>168203.37284891165</v>
      </c>
      <c r="Q21" s="32">
        <v>262733668.38999999</v>
      </c>
      <c r="R21" s="32"/>
      <c r="S21" s="32"/>
      <c r="T21" s="31">
        <f t="shared" si="4"/>
        <v>5116</v>
      </c>
      <c r="U21" s="35">
        <f t="shared" si="5"/>
        <v>0.23390236597783767</v>
      </c>
      <c r="V21" s="31">
        <f>I21-Q21</f>
        <v>1015820715.61</v>
      </c>
      <c r="W21" s="35">
        <f>IF(I21&lt;&gt;0,Q21/I21,0)</f>
        <v>0.20549275938347569</v>
      </c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  <c r="IW21" s="9"/>
      <c r="IX21" s="9"/>
      <c r="IY21" s="9"/>
    </row>
    <row r="22" spans="1:259" s="5" customFormat="1" ht="24.95" customHeight="1">
      <c r="A22" s="238"/>
      <c r="B22" s="234"/>
      <c r="C22" s="235"/>
      <c r="D22" s="236"/>
      <c r="E22" s="36" t="s">
        <v>49</v>
      </c>
      <c r="F22" s="43" t="s">
        <v>50</v>
      </c>
      <c r="G22" s="34">
        <v>299870</v>
      </c>
      <c r="H22" s="31">
        <f>IF(G22&lt;&gt;0,I21/G22,0)</f>
        <v>4263.6955480708311</v>
      </c>
      <c r="I22" s="41" t="s">
        <v>23</v>
      </c>
      <c r="J22" s="41" t="s">
        <v>23</v>
      </c>
      <c r="K22" s="41" t="s">
        <v>23</v>
      </c>
      <c r="L22" s="40" t="s">
        <v>23</v>
      </c>
      <c r="M22" s="40" t="s">
        <v>23</v>
      </c>
      <c r="N22" s="40" t="s">
        <v>23</v>
      </c>
      <c r="O22" s="34">
        <v>65046</v>
      </c>
      <c r="P22" s="31">
        <f>IF(O22&lt;&gt;0,Q21/O22,0)</f>
        <v>4039.1979274667156</v>
      </c>
      <c r="Q22" s="41" t="s">
        <v>23</v>
      </c>
      <c r="R22" s="41" t="s">
        <v>23</v>
      </c>
      <c r="S22" s="41" t="s">
        <v>23</v>
      </c>
      <c r="T22" s="31">
        <f t="shared" si="4"/>
        <v>234824</v>
      </c>
      <c r="U22" s="35">
        <f t="shared" si="5"/>
        <v>0.21691399606496148</v>
      </c>
      <c r="V22" s="44" t="s">
        <v>23</v>
      </c>
      <c r="W22" s="44" t="s">
        <v>23</v>
      </c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  <c r="IW22" s="9"/>
      <c r="IX22" s="9"/>
      <c r="IY22" s="9"/>
    </row>
    <row r="23" spans="1:259" s="5" customFormat="1" ht="24.95" customHeight="1">
      <c r="A23" s="239" t="s">
        <v>28</v>
      </c>
      <c r="B23" s="240"/>
      <c r="C23" s="240"/>
      <c r="D23" s="241"/>
      <c r="E23" s="36" t="s">
        <v>51</v>
      </c>
      <c r="F23" s="43" t="s">
        <v>48</v>
      </c>
      <c r="G23" s="34">
        <v>965</v>
      </c>
      <c r="H23" s="31">
        <f>IF(G23&lt;&gt;0,I23/G23,0)</f>
        <v>59203.968911917102</v>
      </c>
      <c r="I23" s="32">
        <v>57131830</v>
      </c>
      <c r="J23" s="32"/>
      <c r="K23" s="32"/>
      <c r="L23" s="40" t="s">
        <v>23</v>
      </c>
      <c r="M23" s="40" t="s">
        <v>23</v>
      </c>
      <c r="N23" s="40" t="s">
        <v>23</v>
      </c>
      <c r="O23" s="34">
        <v>240</v>
      </c>
      <c r="P23" s="31">
        <f>IF(O23&lt;&gt;0,Q23/O23,0)</f>
        <v>44337.272583333339</v>
      </c>
      <c r="Q23" s="32">
        <v>10640945.420000002</v>
      </c>
      <c r="R23" s="32"/>
      <c r="S23" s="32"/>
      <c r="T23" s="31">
        <f t="shared" si="4"/>
        <v>725</v>
      </c>
      <c r="U23" s="35">
        <f t="shared" si="5"/>
        <v>0.24870466321243523</v>
      </c>
      <c r="V23" s="31">
        <f>I23-Q23</f>
        <v>46490884.579999998</v>
      </c>
      <c r="W23" s="35">
        <f>IF(I23&lt;&gt;0,Q23/I23,0)</f>
        <v>0.18625248692366411</v>
      </c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  <c r="IW23" s="9"/>
      <c r="IX23" s="9"/>
      <c r="IY23" s="9"/>
    </row>
    <row r="24" spans="1:259" s="5" customFormat="1" ht="24.95" customHeight="1">
      <c r="A24" s="242"/>
      <c r="B24" s="243"/>
      <c r="C24" s="243"/>
      <c r="D24" s="244"/>
      <c r="E24" s="36" t="s">
        <v>52</v>
      </c>
      <c r="F24" s="43" t="s">
        <v>50</v>
      </c>
      <c r="G24" s="34">
        <v>6630</v>
      </c>
      <c r="H24" s="31">
        <f>IF(G24&lt;&gt;0,I23/G24,0)</f>
        <v>8617.1689291101047</v>
      </c>
      <c r="I24" s="41" t="s">
        <v>23</v>
      </c>
      <c r="J24" s="41" t="s">
        <v>23</v>
      </c>
      <c r="K24" s="41" t="s">
        <v>23</v>
      </c>
      <c r="L24" s="40" t="s">
        <v>23</v>
      </c>
      <c r="M24" s="40" t="s">
        <v>23</v>
      </c>
      <c r="N24" s="40" t="s">
        <v>23</v>
      </c>
      <c r="O24" s="34">
        <v>1505</v>
      </c>
      <c r="P24" s="31">
        <f>IF(O24&lt;&gt;0,Q23/O24,0)</f>
        <v>7070.395627906978</v>
      </c>
      <c r="Q24" s="41" t="s">
        <v>23</v>
      </c>
      <c r="R24" s="41" t="s">
        <v>23</v>
      </c>
      <c r="S24" s="41" t="s">
        <v>23</v>
      </c>
      <c r="T24" s="31">
        <f t="shared" si="4"/>
        <v>5125</v>
      </c>
      <c r="U24" s="35">
        <f t="shared" si="5"/>
        <v>0.22699849170437406</v>
      </c>
      <c r="V24" s="44" t="s">
        <v>23</v>
      </c>
      <c r="W24" s="44" t="s">
        <v>23</v>
      </c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  <c r="IW24" s="9"/>
      <c r="IX24" s="9"/>
      <c r="IY24" s="9"/>
    </row>
    <row r="25" spans="1:259" s="5" customFormat="1" ht="24.95" customHeight="1">
      <c r="A25" s="237" t="s">
        <v>53</v>
      </c>
      <c r="B25" s="245" t="s">
        <v>54</v>
      </c>
      <c r="C25" s="246"/>
      <c r="D25" s="247"/>
      <c r="E25" s="29" t="s">
        <v>55</v>
      </c>
      <c r="F25" s="16" t="s">
        <v>56</v>
      </c>
      <c r="G25" s="34">
        <v>1709</v>
      </c>
      <c r="H25" s="31">
        <f t="shared" si="6"/>
        <v>36352.713867758925</v>
      </c>
      <c r="I25" s="32">
        <v>62126788</v>
      </c>
      <c r="J25" s="32"/>
      <c r="K25" s="32"/>
      <c r="L25" s="40" t="s">
        <v>23</v>
      </c>
      <c r="M25" s="40" t="s">
        <v>23</v>
      </c>
      <c r="N25" s="40" t="s">
        <v>23</v>
      </c>
      <c r="O25" s="34">
        <v>430</v>
      </c>
      <c r="P25" s="31">
        <f t="shared" ref="P25" si="13">IF(O25&lt;&gt;0,Q25/O25,0)</f>
        <v>25723.01458139535</v>
      </c>
      <c r="Q25" s="32">
        <v>11060896.27</v>
      </c>
      <c r="R25" s="32"/>
      <c r="S25" s="32"/>
      <c r="T25" s="31">
        <f t="shared" si="4"/>
        <v>1279</v>
      </c>
      <c r="U25" s="35">
        <f t="shared" si="5"/>
        <v>0.2516091281451141</v>
      </c>
      <c r="V25" s="31">
        <f>I25-Q25</f>
        <v>51065891.730000004</v>
      </c>
      <c r="W25" s="35">
        <f>IF(I25&lt;&gt;0,Q25/I25,0)</f>
        <v>0.17803747185513596</v>
      </c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  <c r="IW25" s="9"/>
      <c r="IX25" s="9"/>
      <c r="IY25" s="9"/>
    </row>
    <row r="26" spans="1:259" s="5" customFormat="1" ht="24.95" customHeight="1">
      <c r="A26" s="238"/>
      <c r="B26" s="248"/>
      <c r="C26" s="249"/>
      <c r="D26" s="250"/>
      <c r="E26" s="36" t="s">
        <v>57</v>
      </c>
      <c r="F26" s="43" t="s">
        <v>58</v>
      </c>
      <c r="G26" s="34">
        <v>44024</v>
      </c>
      <c r="H26" s="31">
        <f>IF(G26&lt;&gt;0,I25/G26,0)</f>
        <v>1411.2027076140287</v>
      </c>
      <c r="I26" s="41" t="s">
        <v>23</v>
      </c>
      <c r="J26" s="41" t="s">
        <v>23</v>
      </c>
      <c r="K26" s="41" t="s">
        <v>23</v>
      </c>
      <c r="L26" s="40" t="s">
        <v>23</v>
      </c>
      <c r="M26" s="40" t="s">
        <v>23</v>
      </c>
      <c r="N26" s="40" t="s">
        <v>23</v>
      </c>
      <c r="O26" s="34">
        <v>10950</v>
      </c>
      <c r="P26" s="31">
        <f>IF(O26&lt;&gt;0,Q25/O26,0)</f>
        <v>1010.1275132420091</v>
      </c>
      <c r="Q26" s="41" t="s">
        <v>23</v>
      </c>
      <c r="R26" s="41" t="s">
        <v>23</v>
      </c>
      <c r="S26" s="41" t="s">
        <v>23</v>
      </c>
      <c r="T26" s="31">
        <f t="shared" si="4"/>
        <v>33074</v>
      </c>
      <c r="U26" s="35">
        <f t="shared" si="5"/>
        <v>0.24872796656369253</v>
      </c>
      <c r="V26" s="44" t="s">
        <v>23</v>
      </c>
      <c r="W26" s="44" t="s">
        <v>23</v>
      </c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  <c r="IW26" s="9"/>
      <c r="IX26" s="9"/>
      <c r="IY26" s="9"/>
    </row>
    <row r="27" spans="1:259" s="5" customFormat="1" ht="24.95" customHeight="1">
      <c r="A27" s="239" t="s">
        <v>28</v>
      </c>
      <c r="B27" s="240"/>
      <c r="C27" s="240"/>
      <c r="D27" s="241"/>
      <c r="E27" s="36" t="s">
        <v>59</v>
      </c>
      <c r="F27" s="43" t="s">
        <v>56</v>
      </c>
      <c r="G27" s="34"/>
      <c r="H27" s="31">
        <f>IF(G27&lt;&gt;0,I27/G27,0)</f>
        <v>0</v>
      </c>
      <c r="I27" s="32"/>
      <c r="J27" s="32"/>
      <c r="K27" s="32"/>
      <c r="L27" s="40" t="s">
        <v>23</v>
      </c>
      <c r="M27" s="40" t="s">
        <v>23</v>
      </c>
      <c r="N27" s="40" t="s">
        <v>23</v>
      </c>
      <c r="O27" s="34"/>
      <c r="P27" s="31">
        <f>IF(O27&lt;&gt;0,Q27/O27,0)</f>
        <v>0</v>
      </c>
      <c r="Q27" s="32"/>
      <c r="R27" s="32"/>
      <c r="S27" s="32"/>
      <c r="T27" s="31">
        <f t="shared" si="4"/>
        <v>0</v>
      </c>
      <c r="U27" s="35">
        <f t="shared" si="5"/>
        <v>0</v>
      </c>
      <c r="V27" s="31">
        <f>I27-Q27</f>
        <v>0</v>
      </c>
      <c r="W27" s="35">
        <f>IF(I27&lt;&gt;0,Q27/I27,0)</f>
        <v>0</v>
      </c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  <c r="IW27" s="9"/>
      <c r="IX27" s="9"/>
      <c r="IY27" s="9"/>
    </row>
    <row r="28" spans="1:259" s="5" customFormat="1" ht="24.95" customHeight="1">
      <c r="A28" s="242"/>
      <c r="B28" s="243"/>
      <c r="C28" s="243"/>
      <c r="D28" s="244"/>
      <c r="E28" s="36" t="s">
        <v>60</v>
      </c>
      <c r="F28" s="43" t="s">
        <v>58</v>
      </c>
      <c r="G28" s="34"/>
      <c r="H28" s="31">
        <f>IF(G28&lt;&gt;0,I27/G28,0)</f>
        <v>0</v>
      </c>
      <c r="I28" s="41" t="s">
        <v>23</v>
      </c>
      <c r="J28" s="41" t="s">
        <v>23</v>
      </c>
      <c r="K28" s="41" t="s">
        <v>23</v>
      </c>
      <c r="L28" s="40" t="s">
        <v>23</v>
      </c>
      <c r="M28" s="40" t="s">
        <v>23</v>
      </c>
      <c r="N28" s="40" t="s">
        <v>23</v>
      </c>
      <c r="O28" s="34"/>
      <c r="P28" s="31">
        <f>IF(O28&lt;&gt;0,Q27/O28,0)</f>
        <v>0</v>
      </c>
      <c r="Q28" s="41" t="s">
        <v>23</v>
      </c>
      <c r="R28" s="41" t="s">
        <v>23</v>
      </c>
      <c r="S28" s="41" t="s">
        <v>23</v>
      </c>
      <c r="T28" s="31">
        <f t="shared" si="4"/>
        <v>0</v>
      </c>
      <c r="U28" s="35">
        <f t="shared" si="5"/>
        <v>0</v>
      </c>
      <c r="V28" s="44" t="s">
        <v>23</v>
      </c>
      <c r="W28" s="44" t="s">
        <v>23</v>
      </c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  <c r="IW28" s="9"/>
      <c r="IX28" s="9"/>
      <c r="IY28" s="9"/>
    </row>
    <row r="29" spans="1:259" s="5" customFormat="1" ht="35.1" customHeight="1">
      <c r="A29" s="45" t="s">
        <v>61</v>
      </c>
      <c r="B29" s="46" t="s">
        <v>62</v>
      </c>
      <c r="C29" s="251" t="s">
        <v>63</v>
      </c>
      <c r="D29" s="47" t="s">
        <v>64</v>
      </c>
      <c r="E29" s="48" t="s">
        <v>65</v>
      </c>
      <c r="F29" s="49" t="s">
        <v>23</v>
      </c>
      <c r="G29" s="40" t="s">
        <v>23</v>
      </c>
      <c r="H29" s="40" t="s">
        <v>23</v>
      </c>
      <c r="I29" s="42">
        <f>I30+I33+I34</f>
        <v>0</v>
      </c>
      <c r="J29" s="42">
        <f t="shared" ref="J29:K29" si="14">J30+J33+J34</f>
        <v>0</v>
      </c>
      <c r="K29" s="42">
        <f t="shared" si="14"/>
        <v>0</v>
      </c>
      <c r="L29" s="40" t="s">
        <v>23</v>
      </c>
      <c r="M29" s="40" t="s">
        <v>23</v>
      </c>
      <c r="N29" s="40" t="s">
        <v>23</v>
      </c>
      <c r="O29" s="40" t="s">
        <v>23</v>
      </c>
      <c r="P29" s="40" t="s">
        <v>23</v>
      </c>
      <c r="Q29" s="42">
        <f>Q30+Q33+Q34</f>
        <v>0</v>
      </c>
      <c r="R29" s="42">
        <f t="shared" ref="R29:S29" si="15">R30+R33+R34</f>
        <v>0</v>
      </c>
      <c r="S29" s="42">
        <f t="shared" si="15"/>
        <v>0</v>
      </c>
      <c r="T29" s="44" t="s">
        <v>23</v>
      </c>
      <c r="U29" s="44" t="s">
        <v>23</v>
      </c>
      <c r="V29" s="31">
        <f>I29-Q29</f>
        <v>0</v>
      </c>
      <c r="W29" s="35">
        <f>IF(I29&lt;&gt;0,Q29/I29,0)</f>
        <v>0</v>
      </c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  <c r="IW29" s="9"/>
      <c r="IX29" s="9"/>
      <c r="IY29" s="9"/>
    </row>
    <row r="30" spans="1:259" s="5" customFormat="1" ht="35.1" customHeight="1">
      <c r="A30" s="50" t="s">
        <v>66</v>
      </c>
      <c r="B30" s="51" t="s">
        <v>67</v>
      </c>
      <c r="C30" s="251"/>
      <c r="D30" s="52" t="s">
        <v>68</v>
      </c>
      <c r="E30" s="53" t="s">
        <v>69</v>
      </c>
      <c r="F30" s="17" t="s">
        <v>70</v>
      </c>
      <c r="G30" s="30"/>
      <c r="H30" s="41">
        <f>IF(G30&lt;&gt;0,I29/G30,0)</f>
        <v>0</v>
      </c>
      <c r="I30" s="41">
        <f>I31+I32</f>
        <v>0</v>
      </c>
      <c r="J30" s="41">
        <f t="shared" ref="J30:K30" si="16">J31+J32</f>
        <v>0</v>
      </c>
      <c r="K30" s="41">
        <f t="shared" si="16"/>
        <v>0</v>
      </c>
      <c r="L30" s="40" t="s">
        <v>23</v>
      </c>
      <c r="M30" s="40" t="s">
        <v>23</v>
      </c>
      <c r="N30" s="40" t="s">
        <v>23</v>
      </c>
      <c r="O30" s="30"/>
      <c r="P30" s="41">
        <f>IF(O30&lt;&gt;0,Q29/O30,0)</f>
        <v>0</v>
      </c>
      <c r="Q30" s="41">
        <f>Q31+Q32</f>
        <v>0</v>
      </c>
      <c r="R30" s="41">
        <f t="shared" ref="R30:S30" si="17">R31+R32</f>
        <v>0</v>
      </c>
      <c r="S30" s="41">
        <f t="shared" si="17"/>
        <v>0</v>
      </c>
      <c r="T30" s="31">
        <f t="shared" si="4"/>
        <v>0</v>
      </c>
      <c r="U30" s="35">
        <f t="shared" si="5"/>
        <v>0</v>
      </c>
      <c r="V30" s="44" t="s">
        <v>23</v>
      </c>
      <c r="W30" s="44" t="s">
        <v>23</v>
      </c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  <c r="IW30" s="9"/>
      <c r="IX30" s="9"/>
      <c r="IY30" s="9"/>
    </row>
    <row r="31" spans="1:259" s="5" customFormat="1" ht="35.1" customHeight="1">
      <c r="A31" s="54" t="s">
        <v>71</v>
      </c>
      <c r="B31" s="252" t="s">
        <v>72</v>
      </c>
      <c r="C31" s="253"/>
      <c r="D31" s="254"/>
      <c r="E31" s="53" t="s">
        <v>73</v>
      </c>
      <c r="F31" s="17" t="s">
        <v>70</v>
      </c>
      <c r="G31" s="34"/>
      <c r="H31" s="31">
        <f t="shared" ref="H31:H34" si="18">IF(G31&lt;&gt;0,I30/G31,0)</f>
        <v>0</v>
      </c>
      <c r="I31" s="42"/>
      <c r="J31" s="42"/>
      <c r="K31" s="42"/>
      <c r="L31" s="40" t="s">
        <v>23</v>
      </c>
      <c r="M31" s="40" t="s">
        <v>23</v>
      </c>
      <c r="N31" s="40" t="s">
        <v>23</v>
      </c>
      <c r="O31" s="34"/>
      <c r="P31" s="31">
        <f t="shared" ref="P31:P34" si="19">IF(O31&lt;&gt;0,Q30/O31,0)</f>
        <v>0</v>
      </c>
      <c r="Q31" s="32"/>
      <c r="R31" s="32"/>
      <c r="S31" s="32"/>
      <c r="T31" s="31">
        <f t="shared" si="4"/>
        <v>0</v>
      </c>
      <c r="U31" s="35">
        <f t="shared" si="5"/>
        <v>0</v>
      </c>
      <c r="V31" s="44" t="s">
        <v>23</v>
      </c>
      <c r="W31" s="44" t="s">
        <v>23</v>
      </c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  <c r="IW31" s="9"/>
      <c r="IX31" s="9"/>
      <c r="IY31" s="9"/>
    </row>
    <row r="32" spans="1:259" s="5" customFormat="1" ht="27" customHeight="1">
      <c r="A32" s="54" t="s">
        <v>74</v>
      </c>
      <c r="B32" s="252" t="s">
        <v>75</v>
      </c>
      <c r="C32" s="253"/>
      <c r="D32" s="254"/>
      <c r="E32" s="53" t="s">
        <v>76</v>
      </c>
      <c r="F32" s="17" t="s">
        <v>70</v>
      </c>
      <c r="G32" s="34"/>
      <c r="H32" s="31">
        <f t="shared" si="18"/>
        <v>0</v>
      </c>
      <c r="I32" s="42"/>
      <c r="J32" s="42"/>
      <c r="K32" s="42"/>
      <c r="L32" s="40" t="s">
        <v>23</v>
      </c>
      <c r="M32" s="40" t="s">
        <v>23</v>
      </c>
      <c r="N32" s="40" t="s">
        <v>23</v>
      </c>
      <c r="O32" s="34"/>
      <c r="P32" s="31">
        <f t="shared" si="19"/>
        <v>0</v>
      </c>
      <c r="Q32" s="32"/>
      <c r="R32" s="32"/>
      <c r="S32" s="32"/>
      <c r="T32" s="31">
        <f t="shared" si="4"/>
        <v>0</v>
      </c>
      <c r="U32" s="35">
        <f t="shared" si="5"/>
        <v>0</v>
      </c>
      <c r="V32" s="44" t="s">
        <v>23</v>
      </c>
      <c r="W32" s="44" t="s">
        <v>23</v>
      </c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  <c r="IW32" s="9"/>
      <c r="IX32" s="9"/>
      <c r="IY32" s="9"/>
    </row>
    <row r="33" spans="1:259" s="5" customFormat="1" ht="33.950000000000003" customHeight="1">
      <c r="A33" s="54" t="s">
        <v>77</v>
      </c>
      <c r="B33" s="252" t="s">
        <v>78</v>
      </c>
      <c r="C33" s="253"/>
      <c r="D33" s="254"/>
      <c r="E33" s="53" t="s">
        <v>79</v>
      </c>
      <c r="F33" s="17" t="s">
        <v>80</v>
      </c>
      <c r="G33" s="34"/>
      <c r="H33" s="31">
        <f t="shared" si="18"/>
        <v>0</v>
      </c>
      <c r="I33" s="42"/>
      <c r="J33" s="42"/>
      <c r="K33" s="42"/>
      <c r="L33" s="40" t="s">
        <v>23</v>
      </c>
      <c r="M33" s="40" t="s">
        <v>23</v>
      </c>
      <c r="N33" s="40" t="s">
        <v>23</v>
      </c>
      <c r="O33" s="34"/>
      <c r="P33" s="31">
        <f t="shared" si="19"/>
        <v>0</v>
      </c>
      <c r="Q33" s="32"/>
      <c r="R33" s="32"/>
      <c r="S33" s="32"/>
      <c r="T33" s="31">
        <f t="shared" si="4"/>
        <v>0</v>
      </c>
      <c r="U33" s="35">
        <f t="shared" si="5"/>
        <v>0</v>
      </c>
      <c r="V33" s="44" t="s">
        <v>23</v>
      </c>
      <c r="W33" s="44" t="s">
        <v>23</v>
      </c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  <c r="IW33" s="9"/>
      <c r="IX33" s="9"/>
      <c r="IY33" s="9"/>
    </row>
    <row r="34" spans="1:259" s="5" customFormat="1" ht="24.95" customHeight="1">
      <c r="A34" s="54" t="s">
        <v>81</v>
      </c>
      <c r="B34" s="255" t="s">
        <v>82</v>
      </c>
      <c r="C34" s="256"/>
      <c r="D34" s="257"/>
      <c r="E34" s="53" t="s">
        <v>83</v>
      </c>
      <c r="F34" s="17" t="s">
        <v>56</v>
      </c>
      <c r="G34" s="34"/>
      <c r="H34" s="31">
        <f t="shared" si="18"/>
        <v>0</v>
      </c>
      <c r="I34" s="42"/>
      <c r="J34" s="42"/>
      <c r="K34" s="42"/>
      <c r="L34" s="40" t="s">
        <v>23</v>
      </c>
      <c r="M34" s="40" t="s">
        <v>23</v>
      </c>
      <c r="N34" s="40" t="s">
        <v>23</v>
      </c>
      <c r="O34" s="34"/>
      <c r="P34" s="31">
        <f t="shared" si="19"/>
        <v>0</v>
      </c>
      <c r="Q34" s="32"/>
      <c r="R34" s="32"/>
      <c r="S34" s="32"/>
      <c r="T34" s="31">
        <f t="shared" si="4"/>
        <v>0</v>
      </c>
      <c r="U34" s="35">
        <f t="shared" si="5"/>
        <v>0</v>
      </c>
      <c r="V34" s="44" t="s">
        <v>23</v>
      </c>
      <c r="W34" s="44" t="s">
        <v>23</v>
      </c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  <c r="IW34" s="9"/>
      <c r="IX34" s="9"/>
      <c r="IY34" s="9"/>
    </row>
    <row r="35" spans="1:259" s="6" customFormat="1" ht="24.95" customHeight="1">
      <c r="A35" s="28" t="s">
        <v>84</v>
      </c>
      <c r="B35" s="258" t="s">
        <v>85</v>
      </c>
      <c r="C35" s="258"/>
      <c r="D35" s="258"/>
      <c r="E35" s="29" t="s">
        <v>86</v>
      </c>
      <c r="F35" s="49" t="s">
        <v>23</v>
      </c>
      <c r="G35" s="49" t="s">
        <v>23</v>
      </c>
      <c r="H35" s="49" t="s">
        <v>23</v>
      </c>
      <c r="I35" s="57">
        <f>I36+I37+I38+I39+I40+I41+I43+I44+I42</f>
        <v>2960110326.5</v>
      </c>
      <c r="J35" s="57">
        <f t="shared" ref="J35:K35" si="20">J36+J37+J38+J39+J40+J41+J43+J44+J42</f>
        <v>0</v>
      </c>
      <c r="K35" s="57">
        <f t="shared" si="20"/>
        <v>25819830.5</v>
      </c>
      <c r="L35" s="40" t="s">
        <v>23</v>
      </c>
      <c r="M35" s="40" t="s">
        <v>23</v>
      </c>
      <c r="N35" s="40" t="s">
        <v>23</v>
      </c>
      <c r="O35" s="49" t="s">
        <v>23</v>
      </c>
      <c r="P35" s="49" t="s">
        <v>23</v>
      </c>
      <c r="Q35" s="57">
        <f t="shared" ref="Q35:S35" si="21">Q36+Q37+Q38+Q39+Q40+Q41+Q43+Q44+Q42</f>
        <v>533469151.42999995</v>
      </c>
      <c r="R35" s="57">
        <f t="shared" si="21"/>
        <v>0</v>
      </c>
      <c r="S35" s="57">
        <f t="shared" si="21"/>
        <v>13473644.800000001</v>
      </c>
      <c r="T35" s="49" t="s">
        <v>23</v>
      </c>
      <c r="U35" s="49" t="s">
        <v>23</v>
      </c>
      <c r="V35" s="41">
        <f t="shared" ref="V35:V52" si="22">I35-Q35</f>
        <v>2426641175.0700002</v>
      </c>
      <c r="W35" s="58">
        <f t="shared" ref="W35:W52" si="23">IF(I35&lt;&gt;0,Q35/I35,0)</f>
        <v>0.18021934745275783</v>
      </c>
    </row>
    <row r="36" spans="1:259" s="5" customFormat="1" ht="24.95" customHeight="1">
      <c r="A36" s="59"/>
      <c r="B36" s="259" t="s">
        <v>87</v>
      </c>
      <c r="C36" s="259"/>
      <c r="D36" s="259"/>
      <c r="E36" s="29" t="s">
        <v>88</v>
      </c>
      <c r="F36" s="49" t="s">
        <v>23</v>
      </c>
      <c r="G36" s="49" t="s">
        <v>23</v>
      </c>
      <c r="H36" s="49" t="s">
        <v>23</v>
      </c>
      <c r="I36" s="32">
        <v>374648528</v>
      </c>
      <c r="J36" s="32"/>
      <c r="K36" s="32">
        <v>3981097</v>
      </c>
      <c r="L36" s="40" t="s">
        <v>23</v>
      </c>
      <c r="M36" s="40" t="s">
        <v>23</v>
      </c>
      <c r="N36" s="40" t="s">
        <v>23</v>
      </c>
      <c r="O36" s="49" t="s">
        <v>23</v>
      </c>
      <c r="P36" s="49" t="s">
        <v>23</v>
      </c>
      <c r="Q36" s="32">
        <v>70856998.409999996</v>
      </c>
      <c r="R36" s="32"/>
      <c r="S36" s="32"/>
      <c r="T36" s="44" t="s">
        <v>23</v>
      </c>
      <c r="U36" s="44" t="s">
        <v>23</v>
      </c>
      <c r="V36" s="31">
        <f t="shared" si="22"/>
        <v>303791529.59000003</v>
      </c>
      <c r="W36" s="35">
        <f t="shared" si="23"/>
        <v>0.18912925879692766</v>
      </c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  <c r="IW36" s="9"/>
      <c r="IX36" s="9"/>
      <c r="IY36" s="9"/>
    </row>
    <row r="37" spans="1:259" s="5" customFormat="1" ht="24.95" customHeight="1">
      <c r="A37" s="59"/>
      <c r="B37" s="259" t="s">
        <v>89</v>
      </c>
      <c r="C37" s="259"/>
      <c r="D37" s="259"/>
      <c r="E37" s="29" t="s">
        <v>90</v>
      </c>
      <c r="F37" s="49" t="s">
        <v>23</v>
      </c>
      <c r="G37" s="49" t="s">
        <v>23</v>
      </c>
      <c r="H37" s="49" t="s">
        <v>23</v>
      </c>
      <c r="I37" s="32">
        <v>275895079</v>
      </c>
      <c r="J37" s="32"/>
      <c r="K37" s="32"/>
      <c r="L37" s="40" t="s">
        <v>23</v>
      </c>
      <c r="M37" s="40" t="s">
        <v>23</v>
      </c>
      <c r="N37" s="40" t="s">
        <v>23</v>
      </c>
      <c r="O37" s="49" t="s">
        <v>23</v>
      </c>
      <c r="P37" s="49" t="s">
        <v>23</v>
      </c>
      <c r="Q37" s="32">
        <v>52970204.459999993</v>
      </c>
      <c r="R37" s="32"/>
      <c r="S37" s="32"/>
      <c r="T37" s="44" t="s">
        <v>23</v>
      </c>
      <c r="U37" s="44" t="s">
        <v>23</v>
      </c>
      <c r="V37" s="31">
        <f t="shared" si="22"/>
        <v>222924874.54000002</v>
      </c>
      <c r="W37" s="35">
        <f t="shared" si="23"/>
        <v>0.19199401689944601</v>
      </c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  <c r="IU37" s="9"/>
      <c r="IV37" s="9"/>
      <c r="IW37" s="9"/>
      <c r="IX37" s="9"/>
      <c r="IY37" s="9"/>
    </row>
    <row r="38" spans="1:259" s="5" customFormat="1" ht="24.95" customHeight="1">
      <c r="A38" s="59"/>
      <c r="B38" s="259" t="s">
        <v>91</v>
      </c>
      <c r="C38" s="259"/>
      <c r="D38" s="259"/>
      <c r="E38" s="29" t="s">
        <v>92</v>
      </c>
      <c r="F38" s="49" t="s">
        <v>23</v>
      </c>
      <c r="G38" s="49" t="s">
        <v>23</v>
      </c>
      <c r="H38" s="49" t="s">
        <v>23</v>
      </c>
      <c r="I38" s="32">
        <v>180448062</v>
      </c>
      <c r="J38" s="32"/>
      <c r="K38" s="32">
        <v>203333</v>
      </c>
      <c r="L38" s="40" t="s">
        <v>23</v>
      </c>
      <c r="M38" s="40" t="s">
        <v>23</v>
      </c>
      <c r="N38" s="40" t="s">
        <v>23</v>
      </c>
      <c r="O38" s="49" t="s">
        <v>23</v>
      </c>
      <c r="P38" s="49" t="s">
        <v>23</v>
      </c>
      <c r="Q38" s="32">
        <v>34473111.140000001</v>
      </c>
      <c r="R38" s="32"/>
      <c r="S38" s="32"/>
      <c r="T38" s="44" t="s">
        <v>23</v>
      </c>
      <c r="U38" s="44" t="s">
        <v>23</v>
      </c>
      <c r="V38" s="31">
        <f t="shared" si="22"/>
        <v>145974950.86000001</v>
      </c>
      <c r="W38" s="35">
        <f t="shared" si="23"/>
        <v>0.19104173665217863</v>
      </c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  <c r="IU38" s="9"/>
      <c r="IV38" s="9"/>
      <c r="IW38" s="9"/>
      <c r="IX38" s="9"/>
      <c r="IY38" s="9"/>
    </row>
    <row r="39" spans="1:259" s="5" customFormat="1" ht="24.95" customHeight="1">
      <c r="A39" s="59"/>
      <c r="B39" s="259" t="s">
        <v>93</v>
      </c>
      <c r="C39" s="259"/>
      <c r="D39" s="259"/>
      <c r="E39" s="29" t="s">
        <v>94</v>
      </c>
      <c r="F39" s="49" t="s">
        <v>23</v>
      </c>
      <c r="G39" s="49" t="s">
        <v>23</v>
      </c>
      <c r="H39" s="49" t="s">
        <v>23</v>
      </c>
      <c r="I39" s="32">
        <v>158030467</v>
      </c>
      <c r="J39" s="32"/>
      <c r="K39" s="32"/>
      <c r="L39" s="40" t="s">
        <v>23</v>
      </c>
      <c r="M39" s="40" t="s">
        <v>23</v>
      </c>
      <c r="N39" s="40" t="s">
        <v>23</v>
      </c>
      <c r="O39" s="49" t="s">
        <v>23</v>
      </c>
      <c r="P39" s="49" t="s">
        <v>23</v>
      </c>
      <c r="Q39" s="32">
        <v>27479648.079999998</v>
      </c>
      <c r="R39" s="32"/>
      <c r="S39" s="32"/>
      <c r="T39" s="44" t="s">
        <v>23</v>
      </c>
      <c r="U39" s="44" t="s">
        <v>23</v>
      </c>
      <c r="V39" s="31">
        <f t="shared" si="22"/>
        <v>130550818.92</v>
      </c>
      <c r="W39" s="35">
        <f t="shared" si="23"/>
        <v>0.17388829256576202</v>
      </c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  <c r="IU39" s="9"/>
      <c r="IV39" s="9"/>
      <c r="IW39" s="9"/>
      <c r="IX39" s="9"/>
      <c r="IY39" s="9"/>
    </row>
    <row r="40" spans="1:259" s="5" customFormat="1" ht="24.95" customHeight="1">
      <c r="A40" s="59"/>
      <c r="B40" s="259" t="s">
        <v>95</v>
      </c>
      <c r="C40" s="259"/>
      <c r="D40" s="259"/>
      <c r="E40" s="29" t="s">
        <v>96</v>
      </c>
      <c r="F40" s="49" t="s">
        <v>23</v>
      </c>
      <c r="G40" s="49" t="s">
        <v>23</v>
      </c>
      <c r="H40" s="49" t="s">
        <v>23</v>
      </c>
      <c r="I40" s="32"/>
      <c r="J40" s="32"/>
      <c r="K40" s="32"/>
      <c r="L40" s="40" t="s">
        <v>23</v>
      </c>
      <c r="M40" s="40" t="s">
        <v>23</v>
      </c>
      <c r="N40" s="40" t="s">
        <v>23</v>
      </c>
      <c r="O40" s="49" t="s">
        <v>23</v>
      </c>
      <c r="P40" s="49" t="s">
        <v>23</v>
      </c>
      <c r="Q40" s="32"/>
      <c r="R40" s="32"/>
      <c r="S40" s="32"/>
      <c r="T40" s="44" t="s">
        <v>23</v>
      </c>
      <c r="U40" s="44" t="s">
        <v>23</v>
      </c>
      <c r="V40" s="31">
        <f t="shared" si="22"/>
        <v>0</v>
      </c>
      <c r="W40" s="35">
        <f t="shared" si="23"/>
        <v>0</v>
      </c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  <c r="IV40" s="9"/>
      <c r="IW40" s="9"/>
      <c r="IX40" s="9"/>
      <c r="IY40" s="9"/>
    </row>
    <row r="41" spans="1:259" s="5" customFormat="1" ht="24.95" customHeight="1">
      <c r="A41" s="59"/>
      <c r="B41" s="259" t="s">
        <v>97</v>
      </c>
      <c r="C41" s="259"/>
      <c r="D41" s="259"/>
      <c r="E41" s="29" t="s">
        <v>98</v>
      </c>
      <c r="F41" s="49" t="s">
        <v>23</v>
      </c>
      <c r="G41" s="49" t="s">
        <v>23</v>
      </c>
      <c r="H41" s="49" t="s">
        <v>23</v>
      </c>
      <c r="I41" s="32">
        <v>662511331.74000001</v>
      </c>
      <c r="J41" s="32"/>
      <c r="K41" s="32"/>
      <c r="L41" s="40" t="s">
        <v>23</v>
      </c>
      <c r="M41" s="40" t="s">
        <v>23</v>
      </c>
      <c r="N41" s="40" t="s">
        <v>23</v>
      </c>
      <c r="O41" s="49" t="s">
        <v>23</v>
      </c>
      <c r="P41" s="49" t="s">
        <v>23</v>
      </c>
      <c r="Q41" s="32">
        <v>99613111.600000009</v>
      </c>
      <c r="R41" s="32"/>
      <c r="S41" s="32"/>
      <c r="T41" s="44" t="s">
        <v>23</v>
      </c>
      <c r="U41" s="44" t="s">
        <v>23</v>
      </c>
      <c r="V41" s="31">
        <f t="shared" si="22"/>
        <v>562898220.13999999</v>
      </c>
      <c r="W41" s="35">
        <f t="shared" si="23"/>
        <v>0.15035684195526</v>
      </c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  <c r="IU41" s="9"/>
      <c r="IV41" s="9"/>
      <c r="IW41" s="9"/>
      <c r="IX41" s="9"/>
      <c r="IY41" s="9"/>
    </row>
    <row r="42" spans="1:259" s="5" customFormat="1" ht="33.950000000000003" customHeight="1">
      <c r="A42" s="59"/>
      <c r="B42" s="260" t="s">
        <v>99</v>
      </c>
      <c r="C42" s="260"/>
      <c r="D42" s="260"/>
      <c r="E42" s="29" t="s">
        <v>100</v>
      </c>
      <c r="F42" s="49" t="s">
        <v>23</v>
      </c>
      <c r="G42" s="49" t="s">
        <v>23</v>
      </c>
      <c r="H42" s="49" t="s">
        <v>23</v>
      </c>
      <c r="I42" s="32"/>
      <c r="J42" s="32"/>
      <c r="K42" s="32"/>
      <c r="L42" s="40" t="s">
        <v>23</v>
      </c>
      <c r="M42" s="40" t="s">
        <v>23</v>
      </c>
      <c r="N42" s="40" t="s">
        <v>23</v>
      </c>
      <c r="O42" s="49" t="s">
        <v>23</v>
      </c>
      <c r="P42" s="49" t="s">
        <v>23</v>
      </c>
      <c r="Q42" s="32"/>
      <c r="R42" s="32"/>
      <c r="S42" s="32"/>
      <c r="T42" s="44"/>
      <c r="U42" s="44"/>
      <c r="V42" s="31"/>
      <c r="W42" s="35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  <c r="IU42" s="9"/>
      <c r="IV42" s="9"/>
      <c r="IW42" s="9"/>
      <c r="IX42" s="9"/>
      <c r="IY42" s="9"/>
    </row>
    <row r="43" spans="1:259" s="6" customFormat="1" ht="33.950000000000003" customHeight="1">
      <c r="A43" s="28"/>
      <c r="B43" s="260" t="s">
        <v>101</v>
      </c>
      <c r="C43" s="260"/>
      <c r="D43" s="260"/>
      <c r="E43" s="29" t="s">
        <v>102</v>
      </c>
      <c r="F43" s="49" t="s">
        <v>23</v>
      </c>
      <c r="G43" s="49" t="s">
        <v>23</v>
      </c>
      <c r="H43" s="49" t="s">
        <v>23</v>
      </c>
      <c r="I43" s="32">
        <v>23869477.760000002</v>
      </c>
      <c r="J43" s="32"/>
      <c r="K43" s="32">
        <v>21635400.5</v>
      </c>
      <c r="L43" s="40" t="s">
        <v>23</v>
      </c>
      <c r="M43" s="40" t="s">
        <v>23</v>
      </c>
      <c r="N43" s="40" t="s">
        <v>23</v>
      </c>
      <c r="O43" s="49" t="s">
        <v>23</v>
      </c>
      <c r="P43" s="49" t="s">
        <v>23</v>
      </c>
      <c r="Q43" s="32">
        <v>17551426.699999999</v>
      </c>
      <c r="R43" s="32"/>
      <c r="S43" s="32">
        <v>13473644.800000001</v>
      </c>
      <c r="T43" s="44" t="s">
        <v>23</v>
      </c>
      <c r="U43" s="44" t="s">
        <v>23</v>
      </c>
      <c r="V43" s="31">
        <f t="shared" si="22"/>
        <v>6318051.0600000024</v>
      </c>
      <c r="W43" s="35">
        <f t="shared" si="23"/>
        <v>0.73530836646172182</v>
      </c>
    </row>
    <row r="44" spans="1:259" s="6" customFormat="1" ht="24.95" customHeight="1">
      <c r="A44" s="28"/>
      <c r="B44" s="258" t="s">
        <v>103</v>
      </c>
      <c r="C44" s="258"/>
      <c r="D44" s="258"/>
      <c r="E44" s="29" t="s">
        <v>104</v>
      </c>
      <c r="F44" s="49" t="s">
        <v>23</v>
      </c>
      <c r="G44" s="49" t="s">
        <v>23</v>
      </c>
      <c r="H44" s="49" t="s">
        <v>23</v>
      </c>
      <c r="I44" s="61">
        <f>I45+I46+I47+I48+I49+I51+I50</f>
        <v>1284707381</v>
      </c>
      <c r="J44" s="61">
        <f t="shared" ref="J44:K44" si="24">J45+J46+J47+J48+J49+J51+J50</f>
        <v>0</v>
      </c>
      <c r="K44" s="61">
        <f t="shared" si="24"/>
        <v>0</v>
      </c>
      <c r="L44" s="40" t="s">
        <v>23</v>
      </c>
      <c r="M44" s="40" t="s">
        <v>23</v>
      </c>
      <c r="N44" s="40" t="s">
        <v>23</v>
      </c>
      <c r="O44" s="49" t="s">
        <v>23</v>
      </c>
      <c r="P44" s="49" t="s">
        <v>23</v>
      </c>
      <c r="Q44" s="61">
        <f t="shared" ref="Q44:S44" si="25">Q45+Q46+Q47+Q48+Q49+Q51+Q50</f>
        <v>230524651.03999996</v>
      </c>
      <c r="R44" s="61">
        <f t="shared" si="25"/>
        <v>0</v>
      </c>
      <c r="S44" s="61">
        <f t="shared" si="25"/>
        <v>0</v>
      </c>
      <c r="T44" s="49" t="s">
        <v>23</v>
      </c>
      <c r="U44" s="49" t="s">
        <v>23</v>
      </c>
      <c r="V44" s="41">
        <f t="shared" si="22"/>
        <v>1054182729.96</v>
      </c>
      <c r="W44" s="58">
        <f t="shared" si="23"/>
        <v>0.17943747693000914</v>
      </c>
    </row>
    <row r="45" spans="1:259" s="5" customFormat="1" ht="24.95" customHeight="1">
      <c r="A45" s="59"/>
      <c r="B45" s="259" t="s">
        <v>105</v>
      </c>
      <c r="C45" s="259"/>
      <c r="D45" s="259"/>
      <c r="E45" s="29" t="s">
        <v>106</v>
      </c>
      <c r="F45" s="49" t="s">
        <v>23</v>
      </c>
      <c r="G45" s="49" t="s">
        <v>23</v>
      </c>
      <c r="H45" s="49" t="s">
        <v>23</v>
      </c>
      <c r="I45" s="32">
        <v>139378420</v>
      </c>
      <c r="J45" s="32"/>
      <c r="K45" s="32"/>
      <c r="L45" s="40" t="s">
        <v>23</v>
      </c>
      <c r="M45" s="40" t="s">
        <v>23</v>
      </c>
      <c r="N45" s="40" t="s">
        <v>23</v>
      </c>
      <c r="O45" s="49" t="s">
        <v>23</v>
      </c>
      <c r="P45" s="49" t="s">
        <v>23</v>
      </c>
      <c r="Q45" s="32">
        <v>17870384.510000002</v>
      </c>
      <c r="R45" s="32"/>
      <c r="S45" s="32"/>
      <c r="T45" s="44" t="s">
        <v>23</v>
      </c>
      <c r="U45" s="44" t="s">
        <v>23</v>
      </c>
      <c r="V45" s="31">
        <f t="shared" si="22"/>
        <v>121508035.48999999</v>
      </c>
      <c r="W45" s="35">
        <f t="shared" si="23"/>
        <v>0.12821485930174845</v>
      </c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  <c r="IW45" s="9"/>
      <c r="IX45" s="9"/>
      <c r="IY45" s="9"/>
    </row>
    <row r="46" spans="1:259" s="5" customFormat="1" ht="24.95" customHeight="1">
      <c r="A46" s="59"/>
      <c r="B46" s="259" t="s">
        <v>107</v>
      </c>
      <c r="C46" s="259"/>
      <c r="D46" s="259"/>
      <c r="E46" s="29" t="s">
        <v>108</v>
      </c>
      <c r="F46" s="49" t="s">
        <v>23</v>
      </c>
      <c r="G46" s="49" t="s">
        <v>23</v>
      </c>
      <c r="H46" s="49" t="s">
        <v>23</v>
      </c>
      <c r="I46" s="32">
        <v>309457703</v>
      </c>
      <c r="J46" s="32"/>
      <c r="K46" s="32"/>
      <c r="L46" s="40" t="s">
        <v>23</v>
      </c>
      <c r="M46" s="40" t="s">
        <v>23</v>
      </c>
      <c r="N46" s="40" t="s">
        <v>23</v>
      </c>
      <c r="O46" s="49" t="s">
        <v>23</v>
      </c>
      <c r="P46" s="49" t="s">
        <v>23</v>
      </c>
      <c r="Q46" s="32">
        <v>44042899.589999989</v>
      </c>
      <c r="R46" s="32"/>
      <c r="S46" s="32"/>
      <c r="T46" s="44" t="s">
        <v>23</v>
      </c>
      <c r="U46" s="44" t="s">
        <v>23</v>
      </c>
      <c r="V46" s="31">
        <f t="shared" si="22"/>
        <v>265414803.41000003</v>
      </c>
      <c r="W46" s="35">
        <f t="shared" si="23"/>
        <v>0.14232284141913892</v>
      </c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  <c r="IW46" s="9"/>
      <c r="IX46" s="9"/>
      <c r="IY46" s="9"/>
    </row>
    <row r="47" spans="1:259" s="5" customFormat="1" ht="33.950000000000003" customHeight="1">
      <c r="A47" s="59"/>
      <c r="B47" s="261" t="s">
        <v>109</v>
      </c>
      <c r="C47" s="262"/>
      <c r="D47" s="263"/>
      <c r="E47" s="29" t="s">
        <v>110</v>
      </c>
      <c r="F47" s="49" t="s">
        <v>23</v>
      </c>
      <c r="G47" s="49" t="s">
        <v>23</v>
      </c>
      <c r="H47" s="49" t="s">
        <v>23</v>
      </c>
      <c r="I47" s="32">
        <v>7462122</v>
      </c>
      <c r="J47" s="32"/>
      <c r="K47" s="32"/>
      <c r="L47" s="40" t="s">
        <v>23</v>
      </c>
      <c r="M47" s="40" t="s">
        <v>23</v>
      </c>
      <c r="N47" s="40" t="s">
        <v>23</v>
      </c>
      <c r="O47" s="49" t="s">
        <v>23</v>
      </c>
      <c r="P47" s="49" t="s">
        <v>23</v>
      </c>
      <c r="Q47" s="32">
        <v>46058.11</v>
      </c>
      <c r="R47" s="32"/>
      <c r="S47" s="32"/>
      <c r="T47" s="44" t="s">
        <v>23</v>
      </c>
      <c r="U47" s="44" t="s">
        <v>23</v>
      </c>
      <c r="V47" s="31">
        <f t="shared" si="22"/>
        <v>7416063.8899999997</v>
      </c>
      <c r="W47" s="35">
        <f t="shared" si="23"/>
        <v>6.1722536833356519E-3</v>
      </c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  <c r="IW47" s="9"/>
      <c r="IX47" s="9"/>
      <c r="IY47" s="9"/>
    </row>
    <row r="48" spans="1:259" s="5" customFormat="1" ht="24.95" customHeight="1">
      <c r="A48" s="59"/>
      <c r="B48" s="259" t="s">
        <v>111</v>
      </c>
      <c r="C48" s="259"/>
      <c r="D48" s="259"/>
      <c r="E48" s="29" t="s">
        <v>112</v>
      </c>
      <c r="F48" s="49" t="s">
        <v>23</v>
      </c>
      <c r="G48" s="49" t="s">
        <v>23</v>
      </c>
      <c r="H48" s="49" t="s">
        <v>23</v>
      </c>
      <c r="I48" s="32">
        <v>15489000</v>
      </c>
      <c r="J48" s="32"/>
      <c r="K48" s="32"/>
      <c r="L48" s="40" t="s">
        <v>23</v>
      </c>
      <c r="M48" s="40" t="s">
        <v>23</v>
      </c>
      <c r="N48" s="40" t="s">
        <v>23</v>
      </c>
      <c r="O48" s="49" t="s">
        <v>23</v>
      </c>
      <c r="P48" s="49" t="s">
        <v>23</v>
      </c>
      <c r="Q48" s="32">
        <v>2854000</v>
      </c>
      <c r="R48" s="32"/>
      <c r="S48" s="32"/>
      <c r="T48" s="44" t="s">
        <v>23</v>
      </c>
      <c r="U48" s="44" t="s">
        <v>23</v>
      </c>
      <c r="V48" s="31">
        <f t="shared" si="22"/>
        <v>12635000</v>
      </c>
      <c r="W48" s="35">
        <f t="shared" si="23"/>
        <v>0.18425979727548583</v>
      </c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  <c r="IW48" s="9"/>
      <c r="IX48" s="9"/>
      <c r="IY48" s="9"/>
    </row>
    <row r="49" spans="1:259" s="5" customFormat="1" ht="24.95" customHeight="1">
      <c r="A49" s="59"/>
      <c r="B49" s="264" t="s">
        <v>113</v>
      </c>
      <c r="C49" s="264"/>
      <c r="D49" s="264"/>
      <c r="E49" s="29" t="s">
        <v>114</v>
      </c>
      <c r="F49" s="49" t="s">
        <v>23</v>
      </c>
      <c r="G49" s="49" t="s">
        <v>23</v>
      </c>
      <c r="H49" s="49" t="s">
        <v>23</v>
      </c>
      <c r="I49" s="32">
        <v>7720000</v>
      </c>
      <c r="J49" s="32"/>
      <c r="K49" s="32"/>
      <c r="L49" s="40" t="s">
        <v>23</v>
      </c>
      <c r="M49" s="40" t="s">
        <v>23</v>
      </c>
      <c r="N49" s="40" t="s">
        <v>23</v>
      </c>
      <c r="O49" s="49" t="s">
        <v>23</v>
      </c>
      <c r="P49" s="49" t="s">
        <v>23</v>
      </c>
      <c r="Q49" s="32">
        <v>1845000</v>
      </c>
      <c r="R49" s="32"/>
      <c r="S49" s="32"/>
      <c r="T49" s="44" t="s">
        <v>23</v>
      </c>
      <c r="U49" s="44" t="s">
        <v>23</v>
      </c>
      <c r="V49" s="31">
        <f t="shared" si="22"/>
        <v>5875000</v>
      </c>
      <c r="W49" s="35">
        <f t="shared" si="23"/>
        <v>0.23898963730569947</v>
      </c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  <c r="IW49" s="9"/>
      <c r="IX49" s="9"/>
      <c r="IY49" s="9"/>
    </row>
    <row r="50" spans="1:259" s="5" customFormat="1" ht="33.950000000000003" customHeight="1">
      <c r="A50" s="59"/>
      <c r="B50" s="265" t="s">
        <v>115</v>
      </c>
      <c r="C50" s="266"/>
      <c r="D50" s="267"/>
      <c r="E50" s="53" t="s">
        <v>116</v>
      </c>
      <c r="F50" s="49" t="s">
        <v>23</v>
      </c>
      <c r="G50" s="49" t="s">
        <v>23</v>
      </c>
      <c r="H50" s="49" t="s">
        <v>23</v>
      </c>
      <c r="I50" s="32">
        <v>7800000</v>
      </c>
      <c r="J50" s="32"/>
      <c r="K50" s="32"/>
      <c r="L50" s="40" t="s">
        <v>23</v>
      </c>
      <c r="M50" s="40" t="s">
        <v>23</v>
      </c>
      <c r="N50" s="40" t="s">
        <v>23</v>
      </c>
      <c r="O50" s="49" t="s">
        <v>23</v>
      </c>
      <c r="P50" s="49" t="s">
        <v>23</v>
      </c>
      <c r="Q50" s="32">
        <v>2079387.5</v>
      </c>
      <c r="R50" s="32"/>
      <c r="S50" s="32"/>
      <c r="T50" s="44" t="s">
        <v>23</v>
      </c>
      <c r="U50" s="44" t="s">
        <v>23</v>
      </c>
      <c r="V50" s="31">
        <f t="shared" si="22"/>
        <v>5720612.5</v>
      </c>
      <c r="W50" s="35">
        <f t="shared" si="23"/>
        <v>0.26658814102564105</v>
      </c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9"/>
      <c r="IT50" s="9"/>
      <c r="IU50" s="9"/>
      <c r="IV50" s="9"/>
      <c r="IW50" s="9"/>
      <c r="IX50" s="9"/>
      <c r="IY50" s="9"/>
    </row>
    <row r="51" spans="1:259" s="5" customFormat="1" ht="33.950000000000003" customHeight="1">
      <c r="A51" s="62"/>
      <c r="B51" s="268" t="s">
        <v>117</v>
      </c>
      <c r="C51" s="269"/>
      <c r="D51" s="270"/>
      <c r="E51" s="53" t="s">
        <v>118</v>
      </c>
      <c r="F51" s="49" t="s">
        <v>23</v>
      </c>
      <c r="G51" s="49" t="s">
        <v>23</v>
      </c>
      <c r="H51" s="49" t="s">
        <v>23</v>
      </c>
      <c r="I51" s="32">
        <v>797400136</v>
      </c>
      <c r="J51" s="32"/>
      <c r="K51" s="32"/>
      <c r="L51" s="40" t="s">
        <v>23</v>
      </c>
      <c r="M51" s="40" t="s">
        <v>23</v>
      </c>
      <c r="N51" s="40" t="s">
        <v>23</v>
      </c>
      <c r="O51" s="49" t="s">
        <v>23</v>
      </c>
      <c r="P51" s="49" t="s">
        <v>23</v>
      </c>
      <c r="Q51" s="32">
        <v>161786921.32999995</v>
      </c>
      <c r="R51" s="32"/>
      <c r="S51" s="32"/>
      <c r="T51" s="44" t="s">
        <v>23</v>
      </c>
      <c r="U51" s="44" t="s">
        <v>23</v>
      </c>
      <c r="V51" s="31">
        <f t="shared" si="22"/>
        <v>635613214.67000008</v>
      </c>
      <c r="W51" s="35">
        <f t="shared" si="23"/>
        <v>0.20289301948400967</v>
      </c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9"/>
      <c r="IT51" s="9"/>
      <c r="IU51" s="9"/>
      <c r="IV51" s="9"/>
      <c r="IW51" s="9"/>
      <c r="IX51" s="9"/>
      <c r="IY51" s="9"/>
    </row>
    <row r="52" spans="1:259" s="6" customFormat="1" ht="24.95" customHeight="1">
      <c r="A52" s="237" t="s">
        <v>119</v>
      </c>
      <c r="B52" s="271" t="s">
        <v>120</v>
      </c>
      <c r="C52" s="272"/>
      <c r="D52" s="273"/>
      <c r="E52" s="29" t="s">
        <v>121</v>
      </c>
      <c r="F52" s="16" t="s">
        <v>48</v>
      </c>
      <c r="G52" s="30">
        <v>1202</v>
      </c>
      <c r="H52" s="41">
        <f>IF(G52&lt;&gt;0,I52/G52,0)</f>
        <v>367942.35274542432</v>
      </c>
      <c r="I52" s="63">
        <v>442266708</v>
      </c>
      <c r="J52" s="63"/>
      <c r="K52" s="63"/>
      <c r="L52" s="40" t="s">
        <v>23</v>
      </c>
      <c r="M52" s="40" t="s">
        <v>23</v>
      </c>
      <c r="N52" s="40" t="s">
        <v>23</v>
      </c>
      <c r="O52" s="30">
        <v>438</v>
      </c>
      <c r="P52" s="41">
        <f>IF(O52&lt;&gt;0,Q52/O52,0)</f>
        <v>75883.353470319635</v>
      </c>
      <c r="Q52" s="63">
        <v>33236908.82</v>
      </c>
      <c r="R52" s="63"/>
      <c r="S52" s="63"/>
      <c r="T52" s="31">
        <f>G52-O52</f>
        <v>764</v>
      </c>
      <c r="U52" s="35">
        <f>IF(G52&lt;&gt;0,O52/G52,0)</f>
        <v>0.36439267886855242</v>
      </c>
      <c r="V52" s="31">
        <f t="shared" si="22"/>
        <v>409029799.18000001</v>
      </c>
      <c r="W52" s="35">
        <f t="shared" si="23"/>
        <v>7.5151279123636866E-2</v>
      </c>
    </row>
    <row r="53" spans="1:259" s="6" customFormat="1" ht="24.95" customHeight="1">
      <c r="A53" s="238"/>
      <c r="B53" s="274"/>
      <c r="C53" s="275"/>
      <c r="D53" s="276"/>
      <c r="E53" s="36" t="s">
        <v>122</v>
      </c>
      <c r="F53" s="43" t="s">
        <v>50</v>
      </c>
      <c r="G53" s="34">
        <v>15102</v>
      </c>
      <c r="H53" s="31">
        <f>IF(G53&lt;&gt;0,I52/G53,0)</f>
        <v>29285.307111640843</v>
      </c>
      <c r="I53" s="41" t="s">
        <v>23</v>
      </c>
      <c r="J53" s="41" t="s">
        <v>23</v>
      </c>
      <c r="K53" s="41" t="s">
        <v>23</v>
      </c>
      <c r="L53" s="40" t="s">
        <v>23</v>
      </c>
      <c r="M53" s="40" t="s">
        <v>23</v>
      </c>
      <c r="N53" s="40" t="s">
        <v>23</v>
      </c>
      <c r="O53" s="34">
        <v>3325</v>
      </c>
      <c r="P53" s="31">
        <f>IF(O53&lt;&gt;0,Q52/O53,0)</f>
        <v>9996.0628030075186</v>
      </c>
      <c r="Q53" s="41" t="s">
        <v>23</v>
      </c>
      <c r="R53" s="41" t="s">
        <v>23</v>
      </c>
      <c r="S53" s="41" t="s">
        <v>23</v>
      </c>
      <c r="T53" s="31">
        <f>G53-O53</f>
        <v>11777</v>
      </c>
      <c r="U53" s="35">
        <f>IF(G53&lt;&gt;0,O53/G53,0)</f>
        <v>0.22016951397165938</v>
      </c>
      <c r="V53" s="44" t="s">
        <v>23</v>
      </c>
      <c r="W53" s="44" t="s">
        <v>23</v>
      </c>
    </row>
    <row r="54" spans="1:259" s="6" customFormat="1" ht="67.5" customHeight="1">
      <c r="A54" s="23" t="s">
        <v>123</v>
      </c>
      <c r="B54" s="277" t="s">
        <v>124</v>
      </c>
      <c r="C54" s="278"/>
      <c r="D54" s="279"/>
      <c r="E54" s="24" t="s">
        <v>125</v>
      </c>
      <c r="F54" s="25" t="s">
        <v>23</v>
      </c>
      <c r="G54" s="25" t="s">
        <v>23</v>
      </c>
      <c r="H54" s="25" t="s">
        <v>23</v>
      </c>
      <c r="I54" s="26">
        <f>I55+I56+I57+I58</f>
        <v>23912715.129999995</v>
      </c>
      <c r="J54" s="26">
        <f>J55+J56+J57+J58</f>
        <v>23912715.129999995</v>
      </c>
      <c r="K54" s="26">
        <f>K55+K56+K57+K58</f>
        <v>0</v>
      </c>
      <c r="L54" s="25" t="s">
        <v>23</v>
      </c>
      <c r="M54" s="25" t="s">
        <v>23</v>
      </c>
      <c r="N54" s="25" t="s">
        <v>23</v>
      </c>
      <c r="O54" s="25" t="s">
        <v>23</v>
      </c>
      <c r="P54" s="25" t="s">
        <v>23</v>
      </c>
      <c r="Q54" s="26">
        <f>Q55+Q56+Q57+Q58</f>
        <v>176546535.05000001</v>
      </c>
      <c r="R54" s="26">
        <f>R55+R56+R57+R58</f>
        <v>176546535.05000001</v>
      </c>
      <c r="S54" s="26">
        <f>S55+S56+S57+S58</f>
        <v>0</v>
      </c>
      <c r="T54" s="25" t="s">
        <v>23</v>
      </c>
      <c r="U54" s="25" t="s">
        <v>23</v>
      </c>
      <c r="V54" s="26">
        <f t="shared" ref="V54:V63" si="26">I54-Q54</f>
        <v>-152633819.92000002</v>
      </c>
      <c r="W54" s="27">
        <f t="shared" ref="W54:W70" si="27">IF(I54&lt;&gt;0,Q54/I54,0)</f>
        <v>7.3829564769293539</v>
      </c>
    </row>
    <row r="55" spans="1:259" ht="24.95" customHeight="1">
      <c r="A55" s="64"/>
      <c r="B55" s="280" t="s">
        <v>126</v>
      </c>
      <c r="C55" s="281"/>
      <c r="D55" s="282"/>
      <c r="E55" s="29" t="s">
        <v>127</v>
      </c>
      <c r="F55" s="44" t="s">
        <v>23</v>
      </c>
      <c r="G55" s="44" t="s">
        <v>23</v>
      </c>
      <c r="H55" s="44" t="s">
        <v>23</v>
      </c>
      <c r="I55" s="32">
        <v>409544.67</v>
      </c>
      <c r="J55" s="32">
        <v>409544.67</v>
      </c>
      <c r="K55" s="32"/>
      <c r="L55" s="40" t="s">
        <v>23</v>
      </c>
      <c r="M55" s="40" t="s">
        <v>23</v>
      </c>
      <c r="N55" s="40" t="s">
        <v>23</v>
      </c>
      <c r="O55" s="44" t="s">
        <v>23</v>
      </c>
      <c r="P55" s="44" t="s">
        <v>23</v>
      </c>
      <c r="Q55" s="32">
        <v>409544.67</v>
      </c>
      <c r="R55" s="32">
        <v>409544.67</v>
      </c>
      <c r="S55" s="32"/>
      <c r="T55" s="44" t="s">
        <v>23</v>
      </c>
      <c r="U55" s="44" t="s">
        <v>23</v>
      </c>
      <c r="V55" s="31">
        <f t="shared" si="26"/>
        <v>0</v>
      </c>
      <c r="W55" s="35">
        <f t="shared" si="27"/>
        <v>1</v>
      </c>
    </row>
    <row r="56" spans="1:259" ht="24.95" customHeight="1">
      <c r="A56" s="64"/>
      <c r="B56" s="283" t="s">
        <v>128</v>
      </c>
      <c r="C56" s="284"/>
      <c r="D56" s="285"/>
      <c r="E56" s="29" t="s">
        <v>129</v>
      </c>
      <c r="F56" s="44" t="s">
        <v>23</v>
      </c>
      <c r="G56" s="44" t="s">
        <v>23</v>
      </c>
      <c r="H56" s="44" t="s">
        <v>23</v>
      </c>
      <c r="I56" s="32">
        <v>4107980</v>
      </c>
      <c r="J56" s="32">
        <v>4107980</v>
      </c>
      <c r="K56" s="32"/>
      <c r="L56" s="40" t="s">
        <v>23</v>
      </c>
      <c r="M56" s="40" t="s">
        <v>23</v>
      </c>
      <c r="N56" s="40" t="s">
        <v>23</v>
      </c>
      <c r="O56" s="44" t="s">
        <v>23</v>
      </c>
      <c r="P56" s="44" t="s">
        <v>23</v>
      </c>
      <c r="Q56" s="32">
        <v>40582500</v>
      </c>
      <c r="R56" s="32">
        <v>40582500</v>
      </c>
      <c r="S56" s="32"/>
      <c r="T56" s="44" t="s">
        <v>23</v>
      </c>
      <c r="U56" s="44" t="s">
        <v>23</v>
      </c>
      <c r="V56" s="31">
        <f t="shared" si="26"/>
        <v>-36474520</v>
      </c>
      <c r="W56" s="35">
        <f t="shared" si="27"/>
        <v>9.8789429354573297</v>
      </c>
    </row>
    <row r="57" spans="1:259" ht="24.95" customHeight="1">
      <c r="A57" s="64"/>
      <c r="B57" s="280" t="s">
        <v>130</v>
      </c>
      <c r="C57" s="281"/>
      <c r="D57" s="282"/>
      <c r="E57" s="29" t="s">
        <v>131</v>
      </c>
      <c r="F57" s="44" t="s">
        <v>23</v>
      </c>
      <c r="G57" s="44" t="s">
        <v>23</v>
      </c>
      <c r="H57" s="44" t="s">
        <v>23</v>
      </c>
      <c r="I57" s="32"/>
      <c r="J57" s="32"/>
      <c r="K57" s="32"/>
      <c r="L57" s="40" t="s">
        <v>23</v>
      </c>
      <c r="M57" s="40" t="s">
        <v>23</v>
      </c>
      <c r="N57" s="40" t="s">
        <v>23</v>
      </c>
      <c r="O57" s="44" t="s">
        <v>23</v>
      </c>
      <c r="P57" s="44" t="s">
        <v>23</v>
      </c>
      <c r="Q57" s="32"/>
      <c r="R57" s="32"/>
      <c r="S57" s="32"/>
      <c r="T57" s="44" t="s">
        <v>23</v>
      </c>
      <c r="U57" s="44" t="s">
        <v>23</v>
      </c>
      <c r="V57" s="31">
        <f t="shared" si="26"/>
        <v>0</v>
      </c>
      <c r="W57" s="35">
        <f t="shared" si="27"/>
        <v>0</v>
      </c>
    </row>
    <row r="58" spans="1:259" ht="24.95" customHeight="1">
      <c r="A58" s="64"/>
      <c r="B58" s="280" t="s">
        <v>132</v>
      </c>
      <c r="C58" s="281"/>
      <c r="D58" s="282"/>
      <c r="E58" s="29" t="s">
        <v>133</v>
      </c>
      <c r="F58" s="44" t="s">
        <v>23</v>
      </c>
      <c r="G58" s="44" t="s">
        <v>23</v>
      </c>
      <c r="H58" s="44" t="s">
        <v>23</v>
      </c>
      <c r="I58" s="32">
        <v>19395190.459999997</v>
      </c>
      <c r="J58" s="32">
        <v>19395190.459999997</v>
      </c>
      <c r="K58" s="32"/>
      <c r="L58" s="40" t="s">
        <v>23</v>
      </c>
      <c r="M58" s="40" t="s">
        <v>23</v>
      </c>
      <c r="N58" s="40" t="s">
        <v>23</v>
      </c>
      <c r="O58" s="44" t="s">
        <v>23</v>
      </c>
      <c r="P58" s="44" t="s">
        <v>23</v>
      </c>
      <c r="Q58" s="32">
        <v>135554490.38</v>
      </c>
      <c r="R58" s="32">
        <v>135554490.38</v>
      </c>
      <c r="S58" s="32"/>
      <c r="T58" s="44" t="s">
        <v>23</v>
      </c>
      <c r="U58" s="44" t="s">
        <v>23</v>
      </c>
      <c r="V58" s="31">
        <f t="shared" si="26"/>
        <v>-116159299.92</v>
      </c>
      <c r="W58" s="35">
        <f t="shared" si="27"/>
        <v>6.9890775581484039</v>
      </c>
    </row>
    <row r="59" spans="1:259" s="7" customFormat="1" ht="24.95" customHeight="1">
      <c r="A59" s="65"/>
      <c r="B59" s="286" t="s">
        <v>134</v>
      </c>
      <c r="C59" s="287"/>
      <c r="D59" s="287"/>
      <c r="E59" s="24" t="s">
        <v>135</v>
      </c>
      <c r="F59" s="25" t="s">
        <v>23</v>
      </c>
      <c r="G59" s="66" t="s">
        <v>23</v>
      </c>
      <c r="H59" s="25" t="s">
        <v>23</v>
      </c>
      <c r="I59" s="67">
        <f>I54+I10</f>
        <v>5073956977.6300001</v>
      </c>
      <c r="J59" s="67">
        <f>J54+J10</f>
        <v>23912715.129999995</v>
      </c>
      <c r="K59" s="67">
        <f>K54+K10</f>
        <v>25819830.5</v>
      </c>
      <c r="L59" s="66" t="s">
        <v>23</v>
      </c>
      <c r="M59" s="66" t="s">
        <v>23</v>
      </c>
      <c r="N59" s="66" t="s">
        <v>23</v>
      </c>
      <c r="O59" s="66" t="s">
        <v>23</v>
      </c>
      <c r="P59" s="25" t="s">
        <v>23</v>
      </c>
      <c r="Q59" s="67">
        <f>Q54+Q10</f>
        <v>1077325343.03</v>
      </c>
      <c r="R59" s="67">
        <f>R54+R10</f>
        <v>176560035.05000001</v>
      </c>
      <c r="S59" s="67">
        <f>S54+S10</f>
        <v>13473644.800000001</v>
      </c>
      <c r="T59" s="68" t="s">
        <v>23</v>
      </c>
      <c r="U59" s="68" t="s">
        <v>23</v>
      </c>
      <c r="V59" s="67">
        <f t="shared" si="26"/>
        <v>3996631634.6000004</v>
      </c>
      <c r="W59" s="69">
        <f t="shared" si="27"/>
        <v>0.21232449304944817</v>
      </c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  <c r="IT59" s="9"/>
      <c r="IU59" s="9"/>
      <c r="IV59" s="9"/>
      <c r="IW59" s="9"/>
      <c r="IX59" s="9"/>
      <c r="IY59" s="9"/>
    </row>
    <row r="60" spans="1:259" s="6" customFormat="1" ht="50.1" customHeight="1">
      <c r="A60" s="70" t="s">
        <v>136</v>
      </c>
      <c r="B60" s="71" t="s">
        <v>137</v>
      </c>
      <c r="C60" s="72" t="s">
        <v>63</v>
      </c>
      <c r="D60" s="73" t="s">
        <v>138</v>
      </c>
      <c r="E60" s="74" t="s">
        <v>139</v>
      </c>
      <c r="F60" s="75" t="s">
        <v>23</v>
      </c>
      <c r="G60" s="75" t="s">
        <v>23</v>
      </c>
      <c r="H60" s="75" t="s">
        <v>23</v>
      </c>
      <c r="I60" s="76">
        <f>I61+I62+I88+I97+I103+I107+I110</f>
        <v>21280599000</v>
      </c>
      <c r="J60" s="77" t="s">
        <v>23</v>
      </c>
      <c r="K60" s="77" t="s">
        <v>23</v>
      </c>
      <c r="L60" s="75" t="s">
        <v>23</v>
      </c>
      <c r="M60" s="75" t="s">
        <v>23</v>
      </c>
      <c r="N60" s="76">
        <f>N61+N62+N88+N97+N103+N107</f>
        <v>4645208981.3099985</v>
      </c>
      <c r="O60" s="75" t="s">
        <v>23</v>
      </c>
      <c r="P60" s="75" t="s">
        <v>23</v>
      </c>
      <c r="Q60" s="76">
        <f>Q61+Q62+Q88+Q97+Q103+Q107+Q110</f>
        <v>3781981555.7900004</v>
      </c>
      <c r="R60" s="77" t="s">
        <v>23</v>
      </c>
      <c r="S60" s="77" t="s">
        <v>23</v>
      </c>
      <c r="T60" s="75" t="s">
        <v>23</v>
      </c>
      <c r="U60" s="75" t="s">
        <v>23</v>
      </c>
      <c r="V60" s="76">
        <f t="shared" si="26"/>
        <v>17498617444.209999</v>
      </c>
      <c r="W60" s="78">
        <f t="shared" si="27"/>
        <v>0.1777196946284266</v>
      </c>
    </row>
    <row r="61" spans="1:259" s="6" customFormat="1" ht="50.1" customHeight="1">
      <c r="A61" s="56">
        <v>1</v>
      </c>
      <c r="B61" s="79" t="s">
        <v>140</v>
      </c>
      <c r="C61" s="80" t="s">
        <v>63</v>
      </c>
      <c r="D61" s="81" t="s">
        <v>141</v>
      </c>
      <c r="E61" s="82" t="s">
        <v>142</v>
      </c>
      <c r="F61" s="28" t="s">
        <v>27</v>
      </c>
      <c r="G61" s="49">
        <f>G113+G155+G180</f>
        <v>210020</v>
      </c>
      <c r="H61" s="41">
        <f>IF(G61&lt;&gt;0,I61/G61,0)</f>
        <v>6120.6512236929821</v>
      </c>
      <c r="I61" s="41">
        <f>I113+I155+I180</f>
        <v>1285459170</v>
      </c>
      <c r="J61" s="41" t="s">
        <v>23</v>
      </c>
      <c r="K61" s="41" t="s">
        <v>23</v>
      </c>
      <c r="L61" s="49">
        <f>L113+L155+L180</f>
        <v>46929</v>
      </c>
      <c r="M61" s="41">
        <f>IF(L61&lt;&gt;0,N61/L61,0)</f>
        <v>6867.2679300645668</v>
      </c>
      <c r="N61" s="41">
        <f>N113+N155+N180</f>
        <v>322274016.69000006</v>
      </c>
      <c r="O61" s="49">
        <f>O113+O155+O180</f>
        <v>46929</v>
      </c>
      <c r="P61" s="41">
        <f>IF(O61&lt;&gt;0,Q61/O61,0)</f>
        <v>6289.024411344798</v>
      </c>
      <c r="Q61" s="41">
        <f>Q113+Q155+Q180</f>
        <v>295137626.60000002</v>
      </c>
      <c r="R61" s="41" t="s">
        <v>23</v>
      </c>
      <c r="S61" s="41" t="s">
        <v>23</v>
      </c>
      <c r="T61" s="41">
        <f>G61-O61</f>
        <v>163091</v>
      </c>
      <c r="U61" s="58">
        <f t="shared" ref="U61" si="28">IF(G61&lt;&gt;0,O61/G61,0)</f>
        <v>0.22345014760498999</v>
      </c>
      <c r="V61" s="41">
        <f>I61-Q61</f>
        <v>990321543.39999998</v>
      </c>
      <c r="W61" s="58">
        <f t="shared" si="27"/>
        <v>0.22959704476650161</v>
      </c>
    </row>
    <row r="62" spans="1:259" s="6" customFormat="1" ht="24.95" customHeight="1">
      <c r="A62" s="56" t="s">
        <v>143</v>
      </c>
      <c r="B62" s="83" t="s">
        <v>144</v>
      </c>
      <c r="C62" s="80" t="s">
        <v>63</v>
      </c>
      <c r="D62" s="84" t="s">
        <v>145</v>
      </c>
      <c r="E62" s="82" t="s">
        <v>146</v>
      </c>
      <c r="F62" s="49" t="s">
        <v>23</v>
      </c>
      <c r="G62" s="49" t="s">
        <v>23</v>
      </c>
      <c r="H62" s="49" t="s">
        <v>23</v>
      </c>
      <c r="I62" s="41">
        <f>I63+I80</f>
        <v>8467635957.8999996</v>
      </c>
      <c r="J62" s="41" t="s">
        <v>23</v>
      </c>
      <c r="K62" s="41" t="s">
        <v>23</v>
      </c>
      <c r="L62" s="49" t="s">
        <v>23</v>
      </c>
      <c r="M62" s="49" t="s">
        <v>23</v>
      </c>
      <c r="N62" s="41">
        <f>N63+N80</f>
        <v>1827328271.8699999</v>
      </c>
      <c r="O62" s="49" t="s">
        <v>23</v>
      </c>
      <c r="P62" s="49" t="s">
        <v>23</v>
      </c>
      <c r="Q62" s="41">
        <f>Q63+Q80</f>
        <v>1422552989.5699999</v>
      </c>
      <c r="R62" s="41" t="s">
        <v>23</v>
      </c>
      <c r="S62" s="41" t="s">
        <v>23</v>
      </c>
      <c r="T62" s="44" t="s">
        <v>23</v>
      </c>
      <c r="U62" s="44" t="s">
        <v>23</v>
      </c>
      <c r="V62" s="31">
        <f t="shared" si="26"/>
        <v>7045082968.3299999</v>
      </c>
      <c r="W62" s="35">
        <f t="shared" si="27"/>
        <v>0.16799883658706527</v>
      </c>
    </row>
    <row r="63" spans="1:259" s="6" customFormat="1" ht="33.950000000000003" customHeight="1">
      <c r="A63" s="54" t="s">
        <v>147</v>
      </c>
      <c r="B63" s="85" t="s">
        <v>148</v>
      </c>
      <c r="C63" s="288" t="s">
        <v>63</v>
      </c>
      <c r="D63" s="86" t="s">
        <v>149</v>
      </c>
      <c r="E63" s="87" t="s">
        <v>150</v>
      </c>
      <c r="F63" s="16" t="s">
        <v>151</v>
      </c>
      <c r="G63" s="49" t="s">
        <v>23</v>
      </c>
      <c r="H63" s="49" t="s">
        <v>23</v>
      </c>
      <c r="I63" s="31">
        <f>I64+I69+I70+I79</f>
        <v>7927436970</v>
      </c>
      <c r="J63" s="41" t="s">
        <v>23</v>
      </c>
      <c r="K63" s="41" t="s">
        <v>23</v>
      </c>
      <c r="L63" s="49" t="s">
        <v>23</v>
      </c>
      <c r="M63" s="49" t="s">
        <v>23</v>
      </c>
      <c r="N63" s="31">
        <f>N64+N69+N70+N79</f>
        <v>1722348262.0999999</v>
      </c>
      <c r="O63" s="49" t="s">
        <v>23</v>
      </c>
      <c r="P63" s="49" t="s">
        <v>23</v>
      </c>
      <c r="Q63" s="31">
        <f>Q64+Q69+Q70+Q79</f>
        <v>1350504905.0999999</v>
      </c>
      <c r="R63" s="41" t="s">
        <v>23</v>
      </c>
      <c r="S63" s="41" t="s">
        <v>23</v>
      </c>
      <c r="T63" s="44" t="s">
        <v>23</v>
      </c>
      <c r="U63" s="44" t="s">
        <v>23</v>
      </c>
      <c r="V63" s="31">
        <f t="shared" si="26"/>
        <v>6576932064.8999996</v>
      </c>
      <c r="W63" s="35">
        <f t="shared" si="27"/>
        <v>0.17035832769289114</v>
      </c>
    </row>
    <row r="64" spans="1:259" s="6" customFormat="1" ht="33.950000000000003" customHeight="1">
      <c r="A64" s="54" t="s">
        <v>152</v>
      </c>
      <c r="B64" s="88" t="s">
        <v>153</v>
      </c>
      <c r="C64" s="289"/>
      <c r="D64" s="89" t="s">
        <v>154</v>
      </c>
      <c r="E64" s="87" t="s">
        <v>155</v>
      </c>
      <c r="F64" s="16" t="s">
        <v>151</v>
      </c>
      <c r="G64" s="90">
        <f>G65+G66+G68</f>
        <v>2025408</v>
      </c>
      <c r="H64" s="31">
        <f t="shared" ref="H64:H87" si="29">IF(G64&lt;&gt;0,I64/G64,0)</f>
        <v>1419.2720479034347</v>
      </c>
      <c r="I64" s="31">
        <f>I65+I66+I68</f>
        <v>2874604960</v>
      </c>
      <c r="J64" s="41" t="s">
        <v>23</v>
      </c>
      <c r="K64" s="41" t="s">
        <v>23</v>
      </c>
      <c r="L64" s="90">
        <f>L65+L66+L68</f>
        <v>766246</v>
      </c>
      <c r="M64" s="31">
        <f t="shared" ref="M64:M70" si="30">IF(L64&lt;&gt;0,N64/L64,0)</f>
        <v>995.22284446509354</v>
      </c>
      <c r="N64" s="31">
        <f>N65+N66+N68</f>
        <v>762585523.68000007</v>
      </c>
      <c r="O64" s="90">
        <f>O65+O66+O68</f>
        <v>766246</v>
      </c>
      <c r="P64" s="31">
        <f t="shared" ref="P64:P70" si="31">IF(O64&lt;&gt;0,Q64/O64,0)</f>
        <v>822.18944078011498</v>
      </c>
      <c r="Q64" s="31">
        <f>Q65+Q66+Q68</f>
        <v>629999370.24000001</v>
      </c>
      <c r="R64" s="41" t="s">
        <v>23</v>
      </c>
      <c r="S64" s="41" t="s">
        <v>23</v>
      </c>
      <c r="T64" s="31">
        <f>G64-O64</f>
        <v>1259162</v>
      </c>
      <c r="U64" s="35">
        <f t="shared" ref="U64:U96" si="32">IF(G64&lt;&gt;0,O64/G64,0)</f>
        <v>0.3783168625778115</v>
      </c>
      <c r="V64" s="31">
        <f>I64-Q64</f>
        <v>2244605589.7600002</v>
      </c>
      <c r="W64" s="35">
        <f t="shared" si="27"/>
        <v>0.21916032950837183</v>
      </c>
    </row>
    <row r="65" spans="1:23" s="6" customFormat="1" ht="33.950000000000003" customHeight="1">
      <c r="A65" s="54"/>
      <c r="B65" s="91" t="s">
        <v>156</v>
      </c>
      <c r="C65" s="289"/>
      <c r="D65" s="92" t="s">
        <v>157</v>
      </c>
      <c r="E65" s="93" t="s">
        <v>158</v>
      </c>
      <c r="F65" s="43" t="s">
        <v>159</v>
      </c>
      <c r="G65" s="44">
        <f>G117+G184</f>
        <v>186349</v>
      </c>
      <c r="H65" s="31">
        <f t="shared" si="29"/>
        <v>3817.8400206064966</v>
      </c>
      <c r="I65" s="31">
        <f>I117+I184</f>
        <v>711450670</v>
      </c>
      <c r="J65" s="41" t="s">
        <v>23</v>
      </c>
      <c r="K65" s="41" t="s">
        <v>23</v>
      </c>
      <c r="L65" s="44">
        <f>L117+L184</f>
        <v>44531</v>
      </c>
      <c r="M65" s="31">
        <f t="shared" si="30"/>
        <v>2486.0412297051494</v>
      </c>
      <c r="N65" s="31">
        <f t="shared" ref="N65:O67" si="33">N117+N184</f>
        <v>110705902</v>
      </c>
      <c r="O65" s="44">
        <f t="shared" si="33"/>
        <v>44531</v>
      </c>
      <c r="P65" s="31">
        <f t="shared" si="31"/>
        <v>2486.0412297051494</v>
      </c>
      <c r="Q65" s="31">
        <f>Q117+Q184</f>
        <v>110705902</v>
      </c>
      <c r="R65" s="41" t="s">
        <v>23</v>
      </c>
      <c r="S65" s="41" t="s">
        <v>23</v>
      </c>
      <c r="T65" s="31">
        <f t="shared" ref="T65:T96" si="34">G65-O65</f>
        <v>141818</v>
      </c>
      <c r="U65" s="35">
        <f t="shared" si="32"/>
        <v>0.23896559681028606</v>
      </c>
      <c r="V65" s="31">
        <f t="shared" ref="V65:V70" si="35">I65-Q65</f>
        <v>600744768</v>
      </c>
      <c r="W65" s="35">
        <f t="shared" si="27"/>
        <v>0.15560587215414387</v>
      </c>
    </row>
    <row r="66" spans="1:23" s="6" customFormat="1" ht="27" customHeight="1">
      <c r="A66" s="54"/>
      <c r="B66" s="91" t="s">
        <v>160</v>
      </c>
      <c r="C66" s="289"/>
      <c r="D66" s="92" t="s">
        <v>161</v>
      </c>
      <c r="E66" s="93" t="s">
        <v>162</v>
      </c>
      <c r="F66" s="43" t="s">
        <v>159</v>
      </c>
      <c r="G66" s="44">
        <f>G118+G185</f>
        <v>232533</v>
      </c>
      <c r="H66" s="31">
        <f t="shared" si="29"/>
        <v>4665.899979787815</v>
      </c>
      <c r="I66" s="31">
        <f>I118+I185</f>
        <v>1084975720</v>
      </c>
      <c r="J66" s="41" t="s">
        <v>23</v>
      </c>
      <c r="K66" s="41" t="s">
        <v>23</v>
      </c>
      <c r="L66" s="44">
        <f>L118+L185</f>
        <v>34966</v>
      </c>
      <c r="M66" s="31">
        <f t="shared" si="30"/>
        <v>2647.9946233483956</v>
      </c>
      <c r="N66" s="31">
        <f t="shared" si="33"/>
        <v>92589780</v>
      </c>
      <c r="O66" s="44">
        <f t="shared" si="33"/>
        <v>34966</v>
      </c>
      <c r="P66" s="31">
        <f t="shared" si="31"/>
        <v>2647.9946233483956</v>
      </c>
      <c r="Q66" s="31">
        <f>Q118+Q185</f>
        <v>92589780</v>
      </c>
      <c r="R66" s="41" t="s">
        <v>23</v>
      </c>
      <c r="S66" s="41" t="s">
        <v>23</v>
      </c>
      <c r="T66" s="31">
        <f t="shared" si="34"/>
        <v>197567</v>
      </c>
      <c r="U66" s="35">
        <f t="shared" si="32"/>
        <v>0.15037005500294581</v>
      </c>
      <c r="V66" s="31">
        <f t="shared" si="35"/>
        <v>992385940</v>
      </c>
      <c r="W66" s="35">
        <f t="shared" si="27"/>
        <v>8.5338112451032538E-2</v>
      </c>
    </row>
    <row r="67" spans="1:23" s="8" customFormat="1" ht="24.95" customHeight="1">
      <c r="A67" s="94"/>
      <c r="B67" s="95" t="s">
        <v>163</v>
      </c>
      <c r="C67" s="289"/>
      <c r="D67" s="96" t="s">
        <v>164</v>
      </c>
      <c r="E67" s="97" t="s">
        <v>165</v>
      </c>
      <c r="F67" s="98" t="s">
        <v>159</v>
      </c>
      <c r="G67" s="44">
        <f>G119+G186</f>
        <v>53407</v>
      </c>
      <c r="H67" s="99">
        <f t="shared" si="29"/>
        <v>2017.5100642237908</v>
      </c>
      <c r="I67" s="31">
        <f>I119+I186</f>
        <v>107749160</v>
      </c>
      <c r="J67" s="100" t="s">
        <v>23</v>
      </c>
      <c r="K67" s="100" t="s">
        <v>23</v>
      </c>
      <c r="L67" s="44">
        <f>L119+L186</f>
        <v>8744</v>
      </c>
      <c r="M67" s="99">
        <f t="shared" si="30"/>
        <v>1162.1343778591033</v>
      </c>
      <c r="N67" s="31">
        <f t="shared" si="33"/>
        <v>10161703</v>
      </c>
      <c r="O67" s="44">
        <f t="shared" si="33"/>
        <v>8744</v>
      </c>
      <c r="P67" s="99">
        <f t="shared" si="31"/>
        <v>1162.1343778591033</v>
      </c>
      <c r="Q67" s="31">
        <f>Q119+Q186</f>
        <v>10161703</v>
      </c>
      <c r="R67" s="100" t="s">
        <v>23</v>
      </c>
      <c r="S67" s="100" t="s">
        <v>23</v>
      </c>
      <c r="T67" s="31">
        <f t="shared" si="34"/>
        <v>44663</v>
      </c>
      <c r="U67" s="35">
        <f t="shared" si="32"/>
        <v>0.1637238564233153</v>
      </c>
      <c r="V67" s="31">
        <f t="shared" si="35"/>
        <v>97587457</v>
      </c>
      <c r="W67" s="35">
        <f t="shared" si="27"/>
        <v>9.4308883707306862E-2</v>
      </c>
    </row>
    <row r="68" spans="1:23" s="6" customFormat="1" ht="33.950000000000003" customHeight="1">
      <c r="A68" s="54"/>
      <c r="B68" s="91" t="s">
        <v>166</v>
      </c>
      <c r="C68" s="289"/>
      <c r="D68" s="92" t="s">
        <v>167</v>
      </c>
      <c r="E68" s="93" t="s">
        <v>168</v>
      </c>
      <c r="F68" s="43" t="s">
        <v>70</v>
      </c>
      <c r="G68" s="44">
        <f>G120+G159+G187</f>
        <v>1606526</v>
      </c>
      <c r="H68" s="31">
        <f t="shared" si="29"/>
        <v>671.12425818194038</v>
      </c>
      <c r="I68" s="31">
        <f>I120+I159+I187</f>
        <v>1078178570</v>
      </c>
      <c r="J68" s="41" t="s">
        <v>23</v>
      </c>
      <c r="K68" s="41" t="s">
        <v>23</v>
      </c>
      <c r="L68" s="44">
        <f>L120+L159+L187</f>
        <v>686749</v>
      </c>
      <c r="M68" s="31">
        <f t="shared" si="30"/>
        <v>814.40212025063022</v>
      </c>
      <c r="N68" s="31">
        <f t="shared" ref="N68:O70" si="36">N120+N159+N187</f>
        <v>559289841.68000007</v>
      </c>
      <c r="O68" s="44">
        <f t="shared" si="36"/>
        <v>686749</v>
      </c>
      <c r="P68" s="31">
        <f t="shared" si="31"/>
        <v>621.33863790118369</v>
      </c>
      <c r="Q68" s="31">
        <f>Q120+Q159+Q187</f>
        <v>426703688.24000001</v>
      </c>
      <c r="R68" s="41" t="s">
        <v>23</v>
      </c>
      <c r="S68" s="41" t="s">
        <v>23</v>
      </c>
      <c r="T68" s="31">
        <f t="shared" si="34"/>
        <v>919777</v>
      </c>
      <c r="U68" s="35">
        <f t="shared" si="32"/>
        <v>0.42747456312565124</v>
      </c>
      <c r="V68" s="31">
        <f t="shared" si="35"/>
        <v>651474881.75999999</v>
      </c>
      <c r="W68" s="35">
        <f t="shared" si="27"/>
        <v>0.3957634663801563</v>
      </c>
    </row>
    <row r="69" spans="1:23" s="6" customFormat="1" ht="33.950000000000003" customHeight="1">
      <c r="A69" s="54" t="s">
        <v>169</v>
      </c>
      <c r="B69" s="101" t="s">
        <v>170</v>
      </c>
      <c r="C69" s="289"/>
      <c r="D69" s="102" t="s">
        <v>171</v>
      </c>
      <c r="E69" s="87" t="s">
        <v>172</v>
      </c>
      <c r="F69" s="16" t="s">
        <v>70</v>
      </c>
      <c r="G69" s="44">
        <f>G121+G160+G188</f>
        <v>378886</v>
      </c>
      <c r="H69" s="31">
        <f t="shared" si="29"/>
        <v>1432.9699962521709</v>
      </c>
      <c r="I69" s="31">
        <f>I121+I160+I188</f>
        <v>542932270</v>
      </c>
      <c r="J69" s="41" t="s">
        <v>23</v>
      </c>
      <c r="K69" s="41" t="s">
        <v>23</v>
      </c>
      <c r="L69" s="44">
        <f>L121+L160+L188</f>
        <v>115140</v>
      </c>
      <c r="M69" s="31">
        <f t="shared" si="30"/>
        <v>1362.5625121591104</v>
      </c>
      <c r="N69" s="31">
        <f t="shared" si="36"/>
        <v>156885447.64999998</v>
      </c>
      <c r="O69" s="44">
        <f t="shared" si="36"/>
        <v>115140</v>
      </c>
      <c r="P69" s="31">
        <f t="shared" si="31"/>
        <v>1152.8127289386834</v>
      </c>
      <c r="Q69" s="31">
        <f>Q121+Q160+Q188</f>
        <v>132734857.61</v>
      </c>
      <c r="R69" s="41" t="s">
        <v>23</v>
      </c>
      <c r="S69" s="41" t="s">
        <v>23</v>
      </c>
      <c r="T69" s="31">
        <f t="shared" si="34"/>
        <v>263746</v>
      </c>
      <c r="U69" s="35">
        <f t="shared" si="32"/>
        <v>0.30389088010641724</v>
      </c>
      <c r="V69" s="31">
        <f t="shared" si="35"/>
        <v>410197412.38999999</v>
      </c>
      <c r="W69" s="35">
        <f t="shared" si="27"/>
        <v>0.24447774601793332</v>
      </c>
    </row>
    <row r="70" spans="1:23" s="6" customFormat="1" ht="50.1" customHeight="1">
      <c r="A70" s="54" t="s">
        <v>173</v>
      </c>
      <c r="B70" s="103" t="s">
        <v>174</v>
      </c>
      <c r="C70" s="289"/>
      <c r="D70" s="102" t="s">
        <v>175</v>
      </c>
      <c r="E70" s="87" t="s">
        <v>176</v>
      </c>
      <c r="F70" s="20" t="s">
        <v>39</v>
      </c>
      <c r="G70" s="44">
        <f>G122+G161+G189</f>
        <v>1270276</v>
      </c>
      <c r="H70" s="31">
        <f t="shared" si="29"/>
        <v>3209.0206931407033</v>
      </c>
      <c r="I70" s="31">
        <f>I122+I161+I189</f>
        <v>4076341970</v>
      </c>
      <c r="J70" s="41" t="s">
        <v>23</v>
      </c>
      <c r="K70" s="41" t="s">
        <v>23</v>
      </c>
      <c r="L70" s="44">
        <f>L122+L161+L189</f>
        <v>181050</v>
      </c>
      <c r="M70" s="31">
        <f t="shared" si="30"/>
        <v>4380.3612746202707</v>
      </c>
      <c r="N70" s="31">
        <f t="shared" si="36"/>
        <v>793064408.76999998</v>
      </c>
      <c r="O70" s="44">
        <f t="shared" si="36"/>
        <v>181050</v>
      </c>
      <c r="P70" s="31">
        <f t="shared" si="31"/>
        <v>3192.2551518917426</v>
      </c>
      <c r="Q70" s="31">
        <f>Q122+Q161+Q189</f>
        <v>577957795.25</v>
      </c>
      <c r="R70" s="41" t="s">
        <v>23</v>
      </c>
      <c r="S70" s="41" t="s">
        <v>23</v>
      </c>
      <c r="T70" s="31">
        <f t="shared" si="34"/>
        <v>1089226</v>
      </c>
      <c r="U70" s="35">
        <f t="shared" si="32"/>
        <v>0.14252808051163685</v>
      </c>
      <c r="V70" s="31">
        <f t="shared" si="35"/>
        <v>3498384174.75</v>
      </c>
      <c r="W70" s="35">
        <f t="shared" si="27"/>
        <v>0.14178344199370496</v>
      </c>
    </row>
    <row r="71" spans="1:23" s="6" customFormat="1" ht="33.950000000000003" customHeight="1">
      <c r="A71" s="54"/>
      <c r="B71" s="91" t="s">
        <v>177</v>
      </c>
      <c r="C71" s="289"/>
      <c r="D71" s="92" t="s">
        <v>178</v>
      </c>
      <c r="E71" s="93" t="s">
        <v>179</v>
      </c>
      <c r="F71" s="43" t="s">
        <v>70</v>
      </c>
      <c r="G71" s="44">
        <f>G123+G162+G190</f>
        <v>3497997</v>
      </c>
      <c r="H71" s="31">
        <f>IF(G71&lt;&gt;0,I70/G71,0)</f>
        <v>1165.3360394534359</v>
      </c>
      <c r="I71" s="31" t="s">
        <v>23</v>
      </c>
      <c r="J71" s="41" t="s">
        <v>23</v>
      </c>
      <c r="K71" s="41" t="s">
        <v>23</v>
      </c>
      <c r="L71" s="44">
        <f>L123+L162+L190</f>
        <v>528652</v>
      </c>
      <c r="M71" s="31">
        <f>IF(L71&lt;&gt;0,N70/L71,0)</f>
        <v>1500.1634511360971</v>
      </c>
      <c r="N71" s="31" t="s">
        <v>23</v>
      </c>
      <c r="O71" s="44">
        <f>O123+O162+O190</f>
        <v>528652</v>
      </c>
      <c r="P71" s="31">
        <f>IF(O71&lt;&gt;0,Q70/O71,0)</f>
        <v>1093.2670173384381</v>
      </c>
      <c r="Q71" s="31" t="s">
        <v>23</v>
      </c>
      <c r="R71" s="41" t="s">
        <v>23</v>
      </c>
      <c r="S71" s="41" t="s">
        <v>23</v>
      </c>
      <c r="T71" s="31">
        <f t="shared" si="34"/>
        <v>2969345</v>
      </c>
      <c r="U71" s="35">
        <f t="shared" si="32"/>
        <v>0.15112991806453807</v>
      </c>
      <c r="V71" s="44" t="s">
        <v>23</v>
      </c>
      <c r="W71" s="44" t="s">
        <v>23</v>
      </c>
    </row>
    <row r="72" spans="1:23" s="6" customFormat="1" ht="24.95" customHeight="1">
      <c r="A72" s="54"/>
      <c r="B72" s="91" t="s">
        <v>180</v>
      </c>
      <c r="C72" s="289"/>
      <c r="D72" s="92" t="s">
        <v>181</v>
      </c>
      <c r="E72" s="93" t="s">
        <v>182</v>
      </c>
      <c r="F72" s="43" t="s">
        <v>183</v>
      </c>
      <c r="G72" s="44">
        <f t="shared" ref="G72:G79" si="37">G124+G191</f>
        <v>33722</v>
      </c>
      <c r="H72" s="31">
        <f t="shared" si="29"/>
        <v>5010</v>
      </c>
      <c r="I72" s="31">
        <f t="shared" ref="I72:I79" si="38">I124+I191</f>
        <v>168947220</v>
      </c>
      <c r="J72" s="41" t="s">
        <v>23</v>
      </c>
      <c r="K72" s="41" t="s">
        <v>23</v>
      </c>
      <c r="L72" s="44">
        <f t="shared" ref="L72:L79" si="39">L124+L191</f>
        <v>15496</v>
      </c>
      <c r="M72" s="31">
        <f t="shared" ref="M72:M80" si="40">IF(L72&lt;&gt;0,N72/L72,0)</f>
        <v>4075.8105962829118</v>
      </c>
      <c r="N72" s="31">
        <f t="shared" ref="N72:O79" si="41">N124+N191</f>
        <v>63158761</v>
      </c>
      <c r="O72" s="44">
        <f t="shared" si="41"/>
        <v>15496</v>
      </c>
      <c r="P72" s="31">
        <f t="shared" ref="P72:P80" si="42">IF(O72&lt;&gt;0,Q72/O72,0)</f>
        <v>4082.0076148683529</v>
      </c>
      <c r="Q72" s="31">
        <f t="shared" ref="Q72:Q79" si="43">Q124+Q191</f>
        <v>63254790</v>
      </c>
      <c r="R72" s="41" t="s">
        <v>23</v>
      </c>
      <c r="S72" s="41" t="s">
        <v>23</v>
      </c>
      <c r="T72" s="31">
        <f t="shared" si="34"/>
        <v>18226</v>
      </c>
      <c r="U72" s="35">
        <f t="shared" si="32"/>
        <v>0.45952197378565923</v>
      </c>
      <c r="V72" s="31">
        <f t="shared" ref="V72:V80" si="44">I72-Q72</f>
        <v>105692430</v>
      </c>
      <c r="W72" s="35">
        <f t="shared" ref="W72:W80" si="45">IF(I72&lt;&gt;0,Q72/I72,0)</f>
        <v>0.37440562798251431</v>
      </c>
    </row>
    <row r="73" spans="1:23" s="6" customFormat="1" ht="24.95" customHeight="1">
      <c r="A73" s="54"/>
      <c r="B73" s="91" t="s">
        <v>184</v>
      </c>
      <c r="C73" s="289"/>
      <c r="D73" s="92" t="s">
        <v>185</v>
      </c>
      <c r="E73" s="93" t="s">
        <v>186</v>
      </c>
      <c r="F73" s="43" t="s">
        <v>183</v>
      </c>
      <c r="G73" s="44">
        <f t="shared" si="37"/>
        <v>12147</v>
      </c>
      <c r="H73" s="31">
        <f t="shared" si="29"/>
        <v>6377.0000823248538</v>
      </c>
      <c r="I73" s="31">
        <f t="shared" si="38"/>
        <v>77461420</v>
      </c>
      <c r="J73" s="41" t="s">
        <v>23</v>
      </c>
      <c r="K73" s="41" t="s">
        <v>23</v>
      </c>
      <c r="L73" s="44">
        <f t="shared" si="39"/>
        <v>5131</v>
      </c>
      <c r="M73" s="31">
        <f t="shared" si="40"/>
        <v>6278.318651335022</v>
      </c>
      <c r="N73" s="31">
        <f t="shared" si="41"/>
        <v>32214053</v>
      </c>
      <c r="O73" s="44">
        <f t="shared" si="41"/>
        <v>5131</v>
      </c>
      <c r="P73" s="31">
        <f t="shared" si="42"/>
        <v>6180.3371662443969</v>
      </c>
      <c r="Q73" s="31">
        <f t="shared" si="43"/>
        <v>31711310</v>
      </c>
      <c r="R73" s="41" t="s">
        <v>23</v>
      </c>
      <c r="S73" s="41" t="s">
        <v>23</v>
      </c>
      <c r="T73" s="31">
        <f t="shared" si="34"/>
        <v>7016</v>
      </c>
      <c r="U73" s="35">
        <f t="shared" si="32"/>
        <v>0.4224088252243352</v>
      </c>
      <c r="V73" s="31">
        <f t="shared" si="44"/>
        <v>45750110</v>
      </c>
      <c r="W73" s="35">
        <f t="shared" si="45"/>
        <v>0.40938198654246205</v>
      </c>
    </row>
    <row r="74" spans="1:23" s="6" customFormat="1" ht="33.950000000000003" customHeight="1">
      <c r="A74" s="54"/>
      <c r="B74" s="91" t="s">
        <v>187</v>
      </c>
      <c r="C74" s="289"/>
      <c r="D74" s="92" t="s">
        <v>188</v>
      </c>
      <c r="E74" s="93" t="s">
        <v>189</v>
      </c>
      <c r="F74" s="43" t="s">
        <v>183</v>
      </c>
      <c r="G74" s="44">
        <f t="shared" si="37"/>
        <v>63408</v>
      </c>
      <c r="H74" s="31">
        <f t="shared" si="29"/>
        <v>1011.6400138783749</v>
      </c>
      <c r="I74" s="31">
        <f t="shared" si="38"/>
        <v>64146070</v>
      </c>
      <c r="J74" s="41" t="s">
        <v>23</v>
      </c>
      <c r="K74" s="41" t="s">
        <v>23</v>
      </c>
      <c r="L74" s="44">
        <f t="shared" si="39"/>
        <v>13804</v>
      </c>
      <c r="M74" s="31">
        <f t="shared" si="40"/>
        <v>998.68697478991601</v>
      </c>
      <c r="N74" s="31">
        <f t="shared" si="41"/>
        <v>13785875</v>
      </c>
      <c r="O74" s="44">
        <f t="shared" si="41"/>
        <v>13804</v>
      </c>
      <c r="P74" s="31">
        <f t="shared" si="42"/>
        <v>998.68697478991601</v>
      </c>
      <c r="Q74" s="31">
        <f t="shared" si="43"/>
        <v>13785875</v>
      </c>
      <c r="R74" s="41" t="s">
        <v>23</v>
      </c>
      <c r="S74" s="41" t="s">
        <v>23</v>
      </c>
      <c r="T74" s="31">
        <f t="shared" si="34"/>
        <v>49604</v>
      </c>
      <c r="U74" s="35">
        <f t="shared" si="32"/>
        <v>0.21770123643704264</v>
      </c>
      <c r="V74" s="31">
        <f t="shared" si="44"/>
        <v>50360195</v>
      </c>
      <c r="W74" s="35">
        <f t="shared" si="45"/>
        <v>0.21491378973022041</v>
      </c>
    </row>
    <row r="75" spans="1:23" s="6" customFormat="1" ht="33.950000000000003" customHeight="1">
      <c r="A75" s="54"/>
      <c r="B75" s="91" t="s">
        <v>190</v>
      </c>
      <c r="C75" s="289"/>
      <c r="D75" s="92" t="s">
        <v>191</v>
      </c>
      <c r="E75" s="93" t="s">
        <v>192</v>
      </c>
      <c r="F75" s="43" t="s">
        <v>183</v>
      </c>
      <c r="G75" s="44">
        <f t="shared" si="37"/>
        <v>20660</v>
      </c>
      <c r="H75" s="31">
        <f t="shared" si="29"/>
        <v>1855.0401742497579</v>
      </c>
      <c r="I75" s="31">
        <f t="shared" si="38"/>
        <v>38325130</v>
      </c>
      <c r="J75" s="41" t="s">
        <v>23</v>
      </c>
      <c r="K75" s="41" t="s">
        <v>23</v>
      </c>
      <c r="L75" s="44">
        <f t="shared" si="39"/>
        <v>11704</v>
      </c>
      <c r="M75" s="31">
        <f t="shared" si="40"/>
        <v>1566.0415242652084</v>
      </c>
      <c r="N75" s="31">
        <f t="shared" si="41"/>
        <v>18328950</v>
      </c>
      <c r="O75" s="44">
        <f t="shared" si="41"/>
        <v>11704</v>
      </c>
      <c r="P75" s="31">
        <f t="shared" si="42"/>
        <v>1538.2903280929597</v>
      </c>
      <c r="Q75" s="31">
        <f t="shared" si="43"/>
        <v>18004150</v>
      </c>
      <c r="R75" s="41" t="s">
        <v>23</v>
      </c>
      <c r="S75" s="41" t="s">
        <v>23</v>
      </c>
      <c r="T75" s="31">
        <f t="shared" si="34"/>
        <v>8956</v>
      </c>
      <c r="U75" s="35">
        <f t="shared" si="32"/>
        <v>0.5665053242981607</v>
      </c>
      <c r="V75" s="31">
        <f t="shared" si="44"/>
        <v>20320980</v>
      </c>
      <c r="W75" s="35">
        <f t="shared" si="45"/>
        <v>0.46977400989898793</v>
      </c>
    </row>
    <row r="76" spans="1:23" s="6" customFormat="1" ht="50.1" customHeight="1">
      <c r="A76" s="54"/>
      <c r="B76" s="91" t="s">
        <v>193</v>
      </c>
      <c r="C76" s="289"/>
      <c r="D76" s="92" t="s">
        <v>194</v>
      </c>
      <c r="E76" s="93" t="s">
        <v>195</v>
      </c>
      <c r="F76" s="43" t="s">
        <v>183</v>
      </c>
      <c r="G76" s="44">
        <f t="shared" si="37"/>
        <v>683</v>
      </c>
      <c r="H76" s="31">
        <f t="shared" si="29"/>
        <v>8567.994143484626</v>
      </c>
      <c r="I76" s="31">
        <f t="shared" si="38"/>
        <v>5851940</v>
      </c>
      <c r="J76" s="41" t="s">
        <v>23</v>
      </c>
      <c r="K76" s="41" t="s">
        <v>23</v>
      </c>
      <c r="L76" s="44">
        <f t="shared" si="39"/>
        <v>0</v>
      </c>
      <c r="M76" s="31">
        <f t="shared" si="40"/>
        <v>0</v>
      </c>
      <c r="N76" s="31">
        <f t="shared" si="41"/>
        <v>0</v>
      </c>
      <c r="O76" s="44">
        <f t="shared" si="41"/>
        <v>0</v>
      </c>
      <c r="P76" s="31">
        <f t="shared" si="42"/>
        <v>0</v>
      </c>
      <c r="Q76" s="31">
        <f t="shared" si="43"/>
        <v>0</v>
      </c>
      <c r="R76" s="41" t="s">
        <v>23</v>
      </c>
      <c r="S76" s="41" t="s">
        <v>23</v>
      </c>
      <c r="T76" s="31">
        <f t="shared" si="34"/>
        <v>683</v>
      </c>
      <c r="U76" s="35">
        <f t="shared" si="32"/>
        <v>0</v>
      </c>
      <c r="V76" s="31">
        <f t="shared" si="44"/>
        <v>5851940</v>
      </c>
      <c r="W76" s="35">
        <f t="shared" si="45"/>
        <v>0</v>
      </c>
    </row>
    <row r="77" spans="1:23" s="6" customFormat="1" ht="78.75" customHeight="1">
      <c r="A77" s="54"/>
      <c r="B77" s="91" t="s">
        <v>196</v>
      </c>
      <c r="C77" s="289"/>
      <c r="D77" s="92" t="s">
        <v>197</v>
      </c>
      <c r="E77" s="93" t="s">
        <v>198</v>
      </c>
      <c r="F77" s="43" t="s">
        <v>183</v>
      </c>
      <c r="G77" s="44">
        <f t="shared" si="37"/>
        <v>9269</v>
      </c>
      <c r="H77" s="31">
        <f t="shared" si="29"/>
        <v>3842.0304239939583</v>
      </c>
      <c r="I77" s="31">
        <f t="shared" si="38"/>
        <v>35611780</v>
      </c>
      <c r="J77" s="41" t="s">
        <v>23</v>
      </c>
      <c r="K77" s="41" t="s">
        <v>23</v>
      </c>
      <c r="L77" s="44">
        <f t="shared" si="39"/>
        <v>1142</v>
      </c>
      <c r="M77" s="31">
        <f t="shared" si="40"/>
        <v>4305.6042031523639</v>
      </c>
      <c r="N77" s="31">
        <f t="shared" si="41"/>
        <v>4917000</v>
      </c>
      <c r="O77" s="44">
        <f t="shared" si="41"/>
        <v>1142</v>
      </c>
      <c r="P77" s="31">
        <f t="shared" si="42"/>
        <v>4305.6042031523639</v>
      </c>
      <c r="Q77" s="31">
        <f t="shared" si="43"/>
        <v>4917000</v>
      </c>
      <c r="R77" s="41" t="s">
        <v>23</v>
      </c>
      <c r="S77" s="41" t="s">
        <v>23</v>
      </c>
      <c r="T77" s="31">
        <f t="shared" si="34"/>
        <v>8127</v>
      </c>
      <c r="U77" s="35">
        <f t="shared" si="32"/>
        <v>0.12320638688100119</v>
      </c>
      <c r="V77" s="31">
        <f t="shared" si="44"/>
        <v>30694780</v>
      </c>
      <c r="W77" s="35">
        <f t="shared" si="45"/>
        <v>0.13807228956261103</v>
      </c>
    </row>
    <row r="78" spans="1:23" s="6" customFormat="1" ht="33.950000000000003" customHeight="1">
      <c r="A78" s="54"/>
      <c r="B78" s="91" t="s">
        <v>199</v>
      </c>
      <c r="C78" s="289"/>
      <c r="D78" s="92" t="s">
        <v>200</v>
      </c>
      <c r="E78" s="93" t="s">
        <v>201</v>
      </c>
      <c r="F78" s="43" t="s">
        <v>183</v>
      </c>
      <c r="G78" s="44">
        <f t="shared" si="37"/>
        <v>193307</v>
      </c>
      <c r="H78" s="31">
        <f t="shared" si="29"/>
        <v>540</v>
      </c>
      <c r="I78" s="31">
        <f t="shared" si="38"/>
        <v>104385780</v>
      </c>
      <c r="J78" s="41" t="s">
        <v>23</v>
      </c>
      <c r="K78" s="41" t="s">
        <v>23</v>
      </c>
      <c r="L78" s="44">
        <f t="shared" si="39"/>
        <v>4570</v>
      </c>
      <c r="M78" s="31">
        <f t="shared" si="40"/>
        <v>539.98336980306351</v>
      </c>
      <c r="N78" s="31">
        <f t="shared" si="41"/>
        <v>2467724</v>
      </c>
      <c r="O78" s="44">
        <f t="shared" si="41"/>
        <v>4570</v>
      </c>
      <c r="P78" s="31">
        <f t="shared" si="42"/>
        <v>539.98336980306351</v>
      </c>
      <c r="Q78" s="31">
        <f t="shared" si="43"/>
        <v>2467724</v>
      </c>
      <c r="R78" s="41" t="s">
        <v>23</v>
      </c>
      <c r="S78" s="41" t="s">
        <v>23</v>
      </c>
      <c r="T78" s="31">
        <f t="shared" si="34"/>
        <v>188737</v>
      </c>
      <c r="U78" s="35">
        <f t="shared" si="32"/>
        <v>2.3641151122308038E-2</v>
      </c>
      <c r="V78" s="31">
        <f t="shared" si="44"/>
        <v>101918056</v>
      </c>
      <c r="W78" s="35">
        <f t="shared" si="45"/>
        <v>2.3640423053791427E-2</v>
      </c>
    </row>
    <row r="79" spans="1:23" s="6" customFormat="1" ht="24.95" customHeight="1">
      <c r="A79" s="54" t="s">
        <v>202</v>
      </c>
      <c r="B79" s="103" t="s">
        <v>203</v>
      </c>
      <c r="C79" s="290"/>
      <c r="D79" s="102" t="s">
        <v>204</v>
      </c>
      <c r="E79" s="87" t="s">
        <v>205</v>
      </c>
      <c r="F79" s="16" t="s">
        <v>159</v>
      </c>
      <c r="G79" s="44">
        <f t="shared" si="37"/>
        <v>183644</v>
      </c>
      <c r="H79" s="31">
        <f t="shared" si="29"/>
        <v>2360.8599790899789</v>
      </c>
      <c r="I79" s="31">
        <f t="shared" si="38"/>
        <v>433557770.00000006</v>
      </c>
      <c r="J79" s="41" t="s">
        <v>23</v>
      </c>
      <c r="K79" s="41" t="s">
        <v>23</v>
      </c>
      <c r="L79" s="44">
        <f t="shared" si="39"/>
        <v>5142</v>
      </c>
      <c r="M79" s="31">
        <f t="shared" si="40"/>
        <v>1908.3784519642163</v>
      </c>
      <c r="N79" s="31">
        <f t="shared" si="41"/>
        <v>9812882</v>
      </c>
      <c r="O79" s="44">
        <f t="shared" si="41"/>
        <v>5142</v>
      </c>
      <c r="P79" s="31">
        <f t="shared" si="42"/>
        <v>1908.3784519642163</v>
      </c>
      <c r="Q79" s="31">
        <f t="shared" si="43"/>
        <v>9812882</v>
      </c>
      <c r="R79" s="41" t="s">
        <v>23</v>
      </c>
      <c r="S79" s="41" t="s">
        <v>23</v>
      </c>
      <c r="T79" s="31">
        <f t="shared" si="34"/>
        <v>178502</v>
      </c>
      <c r="U79" s="35">
        <f t="shared" si="32"/>
        <v>2.7999825749820306E-2</v>
      </c>
      <c r="V79" s="31">
        <f t="shared" si="44"/>
        <v>423744888.00000006</v>
      </c>
      <c r="W79" s="35">
        <f t="shared" si="45"/>
        <v>2.2633389778713917E-2</v>
      </c>
    </row>
    <row r="80" spans="1:23" s="6" customFormat="1" ht="24.95" customHeight="1">
      <c r="A80" s="54" t="s">
        <v>206</v>
      </c>
      <c r="B80" s="101" t="s">
        <v>207</v>
      </c>
      <c r="C80" s="291" t="s">
        <v>63</v>
      </c>
      <c r="D80" s="102" t="s">
        <v>208</v>
      </c>
      <c r="E80" s="104" t="s">
        <v>209</v>
      </c>
      <c r="F80" s="16" t="s">
        <v>56</v>
      </c>
      <c r="G80" s="105">
        <f>G132+G163+G199</f>
        <v>18476</v>
      </c>
      <c r="H80" s="31">
        <f t="shared" si="29"/>
        <v>29237.875508768131</v>
      </c>
      <c r="I80" s="106">
        <f>I132+I163+I199</f>
        <v>540198987.89999998</v>
      </c>
      <c r="J80" s="41" t="s">
        <v>23</v>
      </c>
      <c r="K80" s="41" t="s">
        <v>23</v>
      </c>
      <c r="L80" s="105">
        <f>L132+L163+L199</f>
        <v>3916</v>
      </c>
      <c r="M80" s="31">
        <f t="shared" si="40"/>
        <v>26807.969808478039</v>
      </c>
      <c r="N80" s="106">
        <f>N132+N163+N199</f>
        <v>104980009.77</v>
      </c>
      <c r="O80" s="105">
        <f>O132+O163+O199</f>
        <v>3916</v>
      </c>
      <c r="P80" s="31">
        <f t="shared" si="42"/>
        <v>18398.387249744635</v>
      </c>
      <c r="Q80" s="106">
        <f>Q132+Q163+Q199</f>
        <v>72048084.469999999</v>
      </c>
      <c r="R80" s="41" t="s">
        <v>23</v>
      </c>
      <c r="S80" s="41" t="s">
        <v>23</v>
      </c>
      <c r="T80" s="31">
        <f t="shared" si="34"/>
        <v>14560</v>
      </c>
      <c r="U80" s="35">
        <f t="shared" si="32"/>
        <v>0.21195063866637801</v>
      </c>
      <c r="V80" s="31">
        <f t="shared" si="44"/>
        <v>468150903.42999995</v>
      </c>
      <c r="W80" s="35">
        <f t="shared" si="45"/>
        <v>0.13337323113114999</v>
      </c>
    </row>
    <row r="81" spans="1:23" s="6" customFormat="1" ht="33.950000000000003" customHeight="1">
      <c r="A81" s="54"/>
      <c r="B81" s="91" t="s">
        <v>210</v>
      </c>
      <c r="C81" s="292"/>
      <c r="D81" s="92" t="s">
        <v>211</v>
      </c>
      <c r="E81" s="107" t="s">
        <v>212</v>
      </c>
      <c r="F81" s="43" t="s">
        <v>213</v>
      </c>
      <c r="G81" s="105">
        <f>G133+G164+G200</f>
        <v>207504</v>
      </c>
      <c r="H81" s="31">
        <f>IF(G81&lt;&gt;0,I80/G81,0)</f>
        <v>2603.318431933842</v>
      </c>
      <c r="I81" s="41" t="s">
        <v>23</v>
      </c>
      <c r="J81" s="41" t="s">
        <v>23</v>
      </c>
      <c r="K81" s="41" t="s">
        <v>23</v>
      </c>
      <c r="L81" s="105">
        <f>L133+L164+L200</f>
        <v>44566</v>
      </c>
      <c r="M81" s="31">
        <f>IF(L81&lt;&gt;0,N80/L81,0)</f>
        <v>2355.6076329488847</v>
      </c>
      <c r="N81" s="41" t="s">
        <v>23</v>
      </c>
      <c r="O81" s="105">
        <f>O133+O164+O200</f>
        <v>44566</v>
      </c>
      <c r="P81" s="31">
        <f>IF(O81&lt;&gt;0,Q80/O81,0)</f>
        <v>1616.6603345599785</v>
      </c>
      <c r="Q81" s="41" t="s">
        <v>23</v>
      </c>
      <c r="R81" s="41" t="s">
        <v>23</v>
      </c>
      <c r="S81" s="41" t="s">
        <v>23</v>
      </c>
      <c r="T81" s="31">
        <f t="shared" si="34"/>
        <v>162938</v>
      </c>
      <c r="U81" s="35">
        <f t="shared" si="32"/>
        <v>0.21477176343588558</v>
      </c>
      <c r="V81" s="44" t="s">
        <v>23</v>
      </c>
      <c r="W81" s="44" t="s">
        <v>23</v>
      </c>
    </row>
    <row r="82" spans="1:23" s="6" customFormat="1" ht="33.950000000000003" customHeight="1">
      <c r="A82" s="54" t="s">
        <v>214</v>
      </c>
      <c r="B82" s="103" t="s">
        <v>215</v>
      </c>
      <c r="C82" s="292"/>
      <c r="D82" s="102" t="s">
        <v>216</v>
      </c>
      <c r="E82" s="53" t="s">
        <v>217</v>
      </c>
      <c r="F82" s="16" t="s">
        <v>56</v>
      </c>
      <c r="G82" s="105">
        <f>G134+G201</f>
        <v>545</v>
      </c>
      <c r="H82" s="31">
        <f t="shared" si="29"/>
        <v>27257.951192660556</v>
      </c>
      <c r="I82" s="106">
        <f>I134+I201</f>
        <v>14855583.400000002</v>
      </c>
      <c r="J82" s="41" t="s">
        <v>23</v>
      </c>
      <c r="K82" s="41" t="s">
        <v>23</v>
      </c>
      <c r="L82" s="105">
        <f>L134+L201</f>
        <v>172</v>
      </c>
      <c r="M82" s="31">
        <f t="shared" ref="M82:M84" si="46">IF(L82&lt;&gt;0,N82/L82,0)</f>
        <v>24954.234360465114</v>
      </c>
      <c r="N82" s="106">
        <f>N134+N201</f>
        <v>4292128.3099999996</v>
      </c>
      <c r="O82" s="105">
        <f>O134+O201</f>
        <v>172</v>
      </c>
      <c r="P82" s="31">
        <f t="shared" ref="P82:P84" si="47">IF(O82&lt;&gt;0,Q82/O82,0)</f>
        <v>21121.692034883719</v>
      </c>
      <c r="Q82" s="106">
        <f>Q134+Q201</f>
        <v>3632931.03</v>
      </c>
      <c r="R82" s="41" t="s">
        <v>23</v>
      </c>
      <c r="S82" s="41" t="s">
        <v>23</v>
      </c>
      <c r="T82" s="31">
        <f t="shared" si="34"/>
        <v>373</v>
      </c>
      <c r="U82" s="35">
        <f t="shared" si="32"/>
        <v>0.31559633027522938</v>
      </c>
      <c r="V82" s="31">
        <f t="shared" ref="V82:V89" si="48">I82-Q82</f>
        <v>11222652.370000003</v>
      </c>
      <c r="W82" s="35">
        <f t="shared" ref="W82:W89" si="49">IF(I82&lt;&gt;0,Q82/I82,0)</f>
        <v>0.24454987274346959</v>
      </c>
    </row>
    <row r="83" spans="1:23" s="6" customFormat="1" ht="24.95" customHeight="1">
      <c r="A83" s="54" t="s">
        <v>218</v>
      </c>
      <c r="B83" s="103" t="s">
        <v>219</v>
      </c>
      <c r="C83" s="292"/>
      <c r="D83" s="102" t="s">
        <v>220</v>
      </c>
      <c r="E83" s="53" t="s">
        <v>221</v>
      </c>
      <c r="F83" s="17" t="s">
        <v>222</v>
      </c>
      <c r="G83" s="105">
        <f>G135+G202</f>
        <v>0</v>
      </c>
      <c r="H83" s="31">
        <f t="shared" si="29"/>
        <v>0</v>
      </c>
      <c r="I83" s="106">
        <f>I135+I202</f>
        <v>0</v>
      </c>
      <c r="J83" s="41" t="s">
        <v>23</v>
      </c>
      <c r="K83" s="41" t="s">
        <v>23</v>
      </c>
      <c r="L83" s="105">
        <f>L135+L202</f>
        <v>0</v>
      </c>
      <c r="M83" s="31">
        <f t="shared" si="46"/>
        <v>0</v>
      </c>
      <c r="N83" s="106">
        <f>N135+N202</f>
        <v>0</v>
      </c>
      <c r="O83" s="105">
        <f>O135+O202</f>
        <v>0</v>
      </c>
      <c r="P83" s="31">
        <f t="shared" si="47"/>
        <v>0</v>
      </c>
      <c r="Q83" s="106">
        <f>Q135+Q202</f>
        <v>0</v>
      </c>
      <c r="R83" s="41" t="s">
        <v>23</v>
      </c>
      <c r="S83" s="41" t="s">
        <v>23</v>
      </c>
      <c r="T83" s="31">
        <f t="shared" si="34"/>
        <v>0</v>
      </c>
      <c r="U83" s="35">
        <f t="shared" si="32"/>
        <v>0</v>
      </c>
      <c r="V83" s="31">
        <f t="shared" si="48"/>
        <v>0</v>
      </c>
      <c r="W83" s="35">
        <f t="shared" si="49"/>
        <v>0</v>
      </c>
    </row>
    <row r="84" spans="1:23" s="6" customFormat="1" ht="63.75" customHeight="1">
      <c r="A84" s="45" t="s">
        <v>223</v>
      </c>
      <c r="B84" s="108" t="s">
        <v>224</v>
      </c>
      <c r="C84" s="292"/>
      <c r="D84" s="109" t="s">
        <v>225</v>
      </c>
      <c r="E84" s="48" t="s">
        <v>226</v>
      </c>
      <c r="F84" s="39" t="s">
        <v>56</v>
      </c>
      <c r="G84" s="49">
        <f>G80+G89</f>
        <v>48095</v>
      </c>
      <c r="H84" s="41">
        <f t="shared" si="29"/>
        <v>46437.256471566689</v>
      </c>
      <c r="I84" s="41">
        <f>I80+I89</f>
        <v>2233399850</v>
      </c>
      <c r="J84" s="41" t="s">
        <v>23</v>
      </c>
      <c r="K84" s="41" t="s">
        <v>23</v>
      </c>
      <c r="L84" s="49">
        <f>L80+L89</f>
        <v>11585</v>
      </c>
      <c r="M84" s="41">
        <f t="shared" si="46"/>
        <v>42588.391145446702</v>
      </c>
      <c r="N84" s="41">
        <f>N80+N89</f>
        <v>493386511.42000002</v>
      </c>
      <c r="O84" s="49">
        <f>O80+O89</f>
        <v>11585</v>
      </c>
      <c r="P84" s="41">
        <f t="shared" si="47"/>
        <v>19564.725601208458</v>
      </c>
      <c r="Q84" s="41">
        <f>Q80+Q89</f>
        <v>226657346.09</v>
      </c>
      <c r="R84" s="41" t="s">
        <v>23</v>
      </c>
      <c r="S84" s="41" t="s">
        <v>23</v>
      </c>
      <c r="T84" s="31">
        <f t="shared" si="34"/>
        <v>36510</v>
      </c>
      <c r="U84" s="35">
        <f t="shared" si="32"/>
        <v>0.24087743008628756</v>
      </c>
      <c r="V84" s="31">
        <f t="shared" si="48"/>
        <v>2006742503.9100001</v>
      </c>
      <c r="W84" s="35">
        <f t="shared" si="49"/>
        <v>0.10148534132390132</v>
      </c>
    </row>
    <row r="85" spans="1:23" s="6" customFormat="1" ht="27" customHeight="1">
      <c r="A85" s="54"/>
      <c r="B85" s="91" t="s">
        <v>210</v>
      </c>
      <c r="C85" s="292"/>
      <c r="D85" s="110" t="s">
        <v>227</v>
      </c>
      <c r="E85" s="111" t="s">
        <v>228</v>
      </c>
      <c r="F85" s="112" t="s">
        <v>213</v>
      </c>
      <c r="G85" s="113">
        <f>G81+G90</f>
        <v>430751</v>
      </c>
      <c r="H85" s="31">
        <f>IF(G85&lt;&gt;0,I84/G85,0)</f>
        <v>5184.8976554900628</v>
      </c>
      <c r="I85" s="41" t="s">
        <v>23</v>
      </c>
      <c r="J85" s="41"/>
      <c r="K85" s="41"/>
      <c r="L85" s="113">
        <f>L81+L90</f>
        <v>89833</v>
      </c>
      <c r="M85" s="31">
        <f>IF(L85&lt;&gt;0,N84/L85,0)</f>
        <v>5492.2635492525023</v>
      </c>
      <c r="N85" s="41" t="s">
        <v>23</v>
      </c>
      <c r="O85" s="113">
        <f>O81+O90</f>
        <v>89833</v>
      </c>
      <c r="P85" s="31">
        <f>IF(O85&lt;&gt;0,Q84/O85,0)</f>
        <v>2523.0967026593789</v>
      </c>
      <c r="Q85" s="41" t="s">
        <v>23</v>
      </c>
      <c r="R85" s="41"/>
      <c r="S85" s="41"/>
      <c r="T85" s="31">
        <f t="shared" si="34"/>
        <v>340918</v>
      </c>
      <c r="U85" s="35">
        <f t="shared" si="32"/>
        <v>0.20854971897917823</v>
      </c>
      <c r="V85" s="49" t="s">
        <v>23</v>
      </c>
      <c r="W85" s="49" t="s">
        <v>23</v>
      </c>
    </row>
    <row r="86" spans="1:23" s="6" customFormat="1" ht="33.950000000000003" customHeight="1">
      <c r="A86" s="54" t="s">
        <v>229</v>
      </c>
      <c r="B86" s="103" t="s">
        <v>230</v>
      </c>
      <c r="C86" s="292"/>
      <c r="D86" s="102" t="s">
        <v>231</v>
      </c>
      <c r="E86" s="53" t="s">
        <v>232</v>
      </c>
      <c r="F86" s="16" t="s">
        <v>56</v>
      </c>
      <c r="G86" s="114">
        <f>G82+G91</f>
        <v>7372</v>
      </c>
      <c r="H86" s="31">
        <f t="shared" si="29"/>
        <v>143805.24009766686</v>
      </c>
      <c r="I86" s="115">
        <f>I82+I91</f>
        <v>1060132230</v>
      </c>
      <c r="J86" s="41" t="s">
        <v>23</v>
      </c>
      <c r="K86" s="41" t="s">
        <v>23</v>
      </c>
      <c r="L86" s="114">
        <f>L82+L91</f>
        <v>1757</v>
      </c>
      <c r="M86" s="31">
        <f t="shared" ref="M86:M87" si="50">IF(L86&lt;&gt;0,N86/L86,0)</f>
        <v>91178.128537279452</v>
      </c>
      <c r="N86" s="115">
        <f>N82+N91</f>
        <v>160199971.84</v>
      </c>
      <c r="O86" s="114">
        <f>O82+O91</f>
        <v>1757</v>
      </c>
      <c r="P86" s="31">
        <f t="shared" ref="P86:P87" si="51">IF(O86&lt;&gt;0,Q86/O86,0)</f>
        <v>43603.316835515085</v>
      </c>
      <c r="Q86" s="115">
        <f>Q82+Q91</f>
        <v>76611027.680000007</v>
      </c>
      <c r="R86" s="41" t="s">
        <v>23</v>
      </c>
      <c r="S86" s="41" t="s">
        <v>23</v>
      </c>
      <c r="T86" s="31">
        <f t="shared" si="34"/>
        <v>5615</v>
      </c>
      <c r="U86" s="35">
        <f t="shared" si="32"/>
        <v>0.23833423765599565</v>
      </c>
      <c r="V86" s="31">
        <f t="shared" si="48"/>
        <v>983521202.31999993</v>
      </c>
      <c r="W86" s="35">
        <f t="shared" si="49"/>
        <v>7.2265539629900705E-2</v>
      </c>
    </row>
    <row r="87" spans="1:23" s="6" customFormat="1" ht="27" customHeight="1">
      <c r="A87" s="54" t="s">
        <v>233</v>
      </c>
      <c r="B87" s="103" t="s">
        <v>219</v>
      </c>
      <c r="C87" s="292"/>
      <c r="D87" s="102" t="s">
        <v>234</v>
      </c>
      <c r="E87" s="53" t="s">
        <v>235</v>
      </c>
      <c r="F87" s="17" t="s">
        <v>222</v>
      </c>
      <c r="G87" s="114">
        <f>G83+G92</f>
        <v>393</v>
      </c>
      <c r="H87" s="31">
        <f t="shared" si="29"/>
        <v>149616.99745547073</v>
      </c>
      <c r="I87" s="115">
        <f>I83+I92</f>
        <v>58799480</v>
      </c>
      <c r="J87" s="41" t="s">
        <v>23</v>
      </c>
      <c r="K87" s="41" t="s">
        <v>23</v>
      </c>
      <c r="L87" s="114">
        <f>L83+L92</f>
        <v>0</v>
      </c>
      <c r="M87" s="31">
        <f t="shared" si="50"/>
        <v>0</v>
      </c>
      <c r="N87" s="115">
        <f>N83+N92</f>
        <v>0</v>
      </c>
      <c r="O87" s="114">
        <f>O83+O92</f>
        <v>0</v>
      </c>
      <c r="P87" s="31">
        <f t="shared" si="51"/>
        <v>0</v>
      </c>
      <c r="Q87" s="115">
        <f>Q83+Q92</f>
        <v>0</v>
      </c>
      <c r="R87" s="41" t="s">
        <v>23</v>
      </c>
      <c r="S87" s="41" t="s">
        <v>23</v>
      </c>
      <c r="T87" s="31">
        <f t="shared" si="34"/>
        <v>393</v>
      </c>
      <c r="U87" s="35">
        <f t="shared" si="32"/>
        <v>0</v>
      </c>
      <c r="V87" s="31">
        <f t="shared" si="48"/>
        <v>58799480</v>
      </c>
      <c r="W87" s="35">
        <f t="shared" si="49"/>
        <v>0</v>
      </c>
    </row>
    <row r="88" spans="1:23" s="6" customFormat="1" ht="33.950000000000003" customHeight="1">
      <c r="A88" s="116" t="s">
        <v>236</v>
      </c>
      <c r="B88" s="117" t="s">
        <v>237</v>
      </c>
      <c r="C88" s="292"/>
      <c r="D88" s="47" t="s">
        <v>238</v>
      </c>
      <c r="E88" s="48" t="s">
        <v>239</v>
      </c>
      <c r="F88" s="49" t="s">
        <v>23</v>
      </c>
      <c r="G88" s="49" t="s">
        <v>23</v>
      </c>
      <c r="H88" s="49" t="s">
        <v>23</v>
      </c>
      <c r="I88" s="41">
        <f>I89+I93</f>
        <v>10376268972.1</v>
      </c>
      <c r="J88" s="41" t="s">
        <v>23</v>
      </c>
      <c r="K88" s="41" t="s">
        <v>23</v>
      </c>
      <c r="L88" s="49" t="s">
        <v>23</v>
      </c>
      <c r="M88" s="49" t="s">
        <v>23</v>
      </c>
      <c r="N88" s="41">
        <f>N89+N93</f>
        <v>2333739263.8199997</v>
      </c>
      <c r="O88" s="49" t="s">
        <v>23</v>
      </c>
      <c r="P88" s="49" t="s">
        <v>23</v>
      </c>
      <c r="Q88" s="41">
        <f>Q89+Q93</f>
        <v>1881957704.3700004</v>
      </c>
      <c r="R88" s="41" t="s">
        <v>23</v>
      </c>
      <c r="S88" s="41" t="s">
        <v>23</v>
      </c>
      <c r="T88" s="49" t="s">
        <v>23</v>
      </c>
      <c r="U88" s="49" t="s">
        <v>23</v>
      </c>
      <c r="V88" s="41">
        <f t="shared" si="48"/>
        <v>8494311267.7299995</v>
      </c>
      <c r="W88" s="58">
        <f t="shared" si="49"/>
        <v>0.18137133004457193</v>
      </c>
    </row>
    <row r="89" spans="1:23" s="6" customFormat="1" ht="24.95" customHeight="1">
      <c r="A89" s="118" t="s">
        <v>240</v>
      </c>
      <c r="B89" s="101" t="s">
        <v>241</v>
      </c>
      <c r="C89" s="292"/>
      <c r="D89" s="52" t="s">
        <v>242</v>
      </c>
      <c r="E89" s="53" t="s">
        <v>243</v>
      </c>
      <c r="F89" s="17" t="s">
        <v>244</v>
      </c>
      <c r="G89" s="114">
        <f>G141+G168+G208</f>
        <v>29619</v>
      </c>
      <c r="H89" s="31">
        <f t="shared" ref="H89:H96" si="52">IF(G89&lt;&gt;0,I89/G89,0)</f>
        <v>57166.037411796482</v>
      </c>
      <c r="I89" s="115">
        <f>I141+I168+I208</f>
        <v>1693200862.0999999</v>
      </c>
      <c r="J89" s="41" t="s">
        <v>23</v>
      </c>
      <c r="K89" s="41" t="s">
        <v>23</v>
      </c>
      <c r="L89" s="114">
        <f>L141+L168+L208</f>
        <v>7669</v>
      </c>
      <c r="M89" s="31">
        <f t="shared" ref="M89" si="53">IF(L89&lt;&gt;0,N89/L89,0)</f>
        <v>50646.303514147876</v>
      </c>
      <c r="N89" s="115">
        <f>N141+N168+N208</f>
        <v>388406501.65000004</v>
      </c>
      <c r="O89" s="114">
        <f>O141+O168+O208</f>
        <v>7669</v>
      </c>
      <c r="P89" s="31">
        <f t="shared" ref="P89" si="54">IF(O89&lt;&gt;0,Q89/O89,0)</f>
        <v>20160.289688355719</v>
      </c>
      <c r="Q89" s="115">
        <f>Q141+Q168+Q208</f>
        <v>154609261.62</v>
      </c>
      <c r="R89" s="41" t="s">
        <v>23</v>
      </c>
      <c r="S89" s="41" t="s">
        <v>23</v>
      </c>
      <c r="T89" s="31">
        <f t="shared" si="34"/>
        <v>21950</v>
      </c>
      <c r="U89" s="35">
        <f t="shared" si="32"/>
        <v>0.25892163813768188</v>
      </c>
      <c r="V89" s="31">
        <f t="shared" si="48"/>
        <v>1538591600.48</v>
      </c>
      <c r="W89" s="35">
        <f t="shared" si="49"/>
        <v>9.1311825478428574E-2</v>
      </c>
    </row>
    <row r="90" spans="1:23" s="6" customFormat="1" ht="33.950000000000003" customHeight="1">
      <c r="A90" s="118"/>
      <c r="B90" s="91" t="s">
        <v>210</v>
      </c>
      <c r="C90" s="292"/>
      <c r="D90" s="119" t="s">
        <v>245</v>
      </c>
      <c r="E90" s="111" t="s">
        <v>246</v>
      </c>
      <c r="F90" s="112" t="s">
        <v>213</v>
      </c>
      <c r="G90" s="114">
        <f>G142+G169+G209</f>
        <v>223247</v>
      </c>
      <c r="H90" s="31">
        <f>IF(G90&lt;&gt;0,I89/G90,0)</f>
        <v>7584.4282883980522</v>
      </c>
      <c r="I90" s="41" t="s">
        <v>23</v>
      </c>
      <c r="J90" s="41" t="s">
        <v>23</v>
      </c>
      <c r="K90" s="41" t="s">
        <v>23</v>
      </c>
      <c r="L90" s="114">
        <f>L142+L169+L209</f>
        <v>45267</v>
      </c>
      <c r="M90" s="31">
        <f>IF(L90&lt;&gt;0,N89/L90,0)</f>
        <v>8580.3455420063183</v>
      </c>
      <c r="N90" s="41" t="s">
        <v>23</v>
      </c>
      <c r="O90" s="114">
        <f>O142+O169+O209</f>
        <v>45267</v>
      </c>
      <c r="P90" s="31">
        <f>IF(O90&lt;&gt;0,Q89/O90,0)</f>
        <v>3415.4960925177284</v>
      </c>
      <c r="Q90" s="41" t="s">
        <v>23</v>
      </c>
      <c r="R90" s="41" t="s">
        <v>23</v>
      </c>
      <c r="S90" s="41" t="s">
        <v>23</v>
      </c>
      <c r="T90" s="31">
        <f t="shared" si="34"/>
        <v>177980</v>
      </c>
      <c r="U90" s="35">
        <f t="shared" si="32"/>
        <v>0.20276644255017984</v>
      </c>
      <c r="V90" s="49" t="s">
        <v>23</v>
      </c>
      <c r="W90" s="49" t="s">
        <v>23</v>
      </c>
    </row>
    <row r="91" spans="1:23" s="6" customFormat="1" ht="24.95" customHeight="1">
      <c r="A91" s="118" t="s">
        <v>247</v>
      </c>
      <c r="B91" s="101" t="s">
        <v>248</v>
      </c>
      <c r="C91" s="292"/>
      <c r="D91" s="52" t="s">
        <v>249</v>
      </c>
      <c r="E91" s="53" t="s">
        <v>250</v>
      </c>
      <c r="F91" s="16" t="s">
        <v>56</v>
      </c>
      <c r="G91" s="114">
        <f>G143+G210</f>
        <v>6827</v>
      </c>
      <c r="H91" s="31">
        <f t="shared" si="52"/>
        <v>153109.2202431522</v>
      </c>
      <c r="I91" s="115">
        <f>I143+I210</f>
        <v>1045276646.6</v>
      </c>
      <c r="J91" s="41" t="s">
        <v>23</v>
      </c>
      <c r="K91" s="41" t="s">
        <v>23</v>
      </c>
      <c r="L91" s="114">
        <f>L143+L210</f>
        <v>1585</v>
      </c>
      <c r="M91" s="31">
        <f t="shared" ref="M91:M93" si="55">IF(L91&lt;&gt;0,N91/L91,0)</f>
        <v>98364.570050473194</v>
      </c>
      <c r="N91" s="115">
        <f>N143+N210</f>
        <v>155907843.53</v>
      </c>
      <c r="O91" s="114">
        <f>O143+O210</f>
        <v>1585</v>
      </c>
      <c r="P91" s="31">
        <f t="shared" ref="P91:P93" si="56">IF(O91&lt;&gt;0,Q91/O91,0)</f>
        <v>46042.96318611988</v>
      </c>
      <c r="Q91" s="115">
        <f>Q143+Q210</f>
        <v>72978096.650000006</v>
      </c>
      <c r="R91" s="41" t="s">
        <v>23</v>
      </c>
      <c r="S91" s="41" t="s">
        <v>23</v>
      </c>
      <c r="T91" s="31">
        <f t="shared" si="34"/>
        <v>5242</v>
      </c>
      <c r="U91" s="35">
        <f t="shared" si="32"/>
        <v>0.23216639812509154</v>
      </c>
      <c r="V91" s="31">
        <f t="shared" ref="V91:V93" si="57">I91-Q91</f>
        <v>972298549.95000005</v>
      </c>
      <c r="W91" s="35">
        <f t="shared" ref="W91:W93" si="58">IF(I91&lt;&gt;0,Q91/I91,0)</f>
        <v>6.981701627734424E-2</v>
      </c>
    </row>
    <row r="92" spans="1:23" s="6" customFormat="1" ht="31.5">
      <c r="A92" s="118" t="s">
        <v>251</v>
      </c>
      <c r="B92" s="103" t="s">
        <v>252</v>
      </c>
      <c r="C92" s="292"/>
      <c r="D92" s="52" t="s">
        <v>253</v>
      </c>
      <c r="E92" s="53" t="s">
        <v>254</v>
      </c>
      <c r="F92" s="17" t="s">
        <v>222</v>
      </c>
      <c r="G92" s="114">
        <f>G144+G211</f>
        <v>393</v>
      </c>
      <c r="H92" s="31">
        <f t="shared" si="52"/>
        <v>149616.99745547073</v>
      </c>
      <c r="I92" s="115">
        <f>I144+I211</f>
        <v>58799480</v>
      </c>
      <c r="J92" s="41" t="s">
        <v>23</v>
      </c>
      <c r="K92" s="41" t="s">
        <v>23</v>
      </c>
      <c r="L92" s="114">
        <f>L144+L211</f>
        <v>0</v>
      </c>
      <c r="M92" s="31">
        <f t="shared" si="55"/>
        <v>0</v>
      </c>
      <c r="N92" s="115">
        <f>N144+N211</f>
        <v>0</v>
      </c>
      <c r="O92" s="114">
        <f>O144+O211</f>
        <v>0</v>
      </c>
      <c r="P92" s="31">
        <f t="shared" si="56"/>
        <v>0</v>
      </c>
      <c r="Q92" s="115">
        <f>Q144+Q211</f>
        <v>0</v>
      </c>
      <c r="R92" s="41" t="s">
        <v>23</v>
      </c>
      <c r="S92" s="41" t="s">
        <v>23</v>
      </c>
      <c r="T92" s="31">
        <f t="shared" si="34"/>
        <v>393</v>
      </c>
      <c r="U92" s="35">
        <f t="shared" si="32"/>
        <v>0</v>
      </c>
      <c r="V92" s="31">
        <f t="shared" si="57"/>
        <v>58799480</v>
      </c>
      <c r="W92" s="35">
        <f t="shared" si="58"/>
        <v>0</v>
      </c>
    </row>
    <row r="93" spans="1:23" s="6" customFormat="1" ht="33.950000000000003" customHeight="1">
      <c r="A93" s="118" t="s">
        <v>255</v>
      </c>
      <c r="B93" s="120" t="s">
        <v>256</v>
      </c>
      <c r="C93" s="292"/>
      <c r="D93" s="52" t="s">
        <v>257</v>
      </c>
      <c r="E93" s="53" t="s">
        <v>258</v>
      </c>
      <c r="F93" s="17" t="s">
        <v>48</v>
      </c>
      <c r="G93" s="114">
        <f>G145+G170+G212</f>
        <v>116684</v>
      </c>
      <c r="H93" s="31">
        <f t="shared" si="52"/>
        <v>74415.242106886973</v>
      </c>
      <c r="I93" s="115">
        <f>I145+I170+I212</f>
        <v>8683068110</v>
      </c>
      <c r="J93" s="41" t="s">
        <v>23</v>
      </c>
      <c r="K93" s="41" t="s">
        <v>23</v>
      </c>
      <c r="L93" s="114">
        <f>L145+L170+L212</f>
        <v>28962</v>
      </c>
      <c r="M93" s="31">
        <f t="shared" si="55"/>
        <v>67168.453910986806</v>
      </c>
      <c r="N93" s="115">
        <f>N145+N170+N212</f>
        <v>1945332762.1699998</v>
      </c>
      <c r="O93" s="114">
        <f>O145+O170+O212</f>
        <v>28962</v>
      </c>
      <c r="P93" s="31">
        <f t="shared" si="56"/>
        <v>59641.890848353025</v>
      </c>
      <c r="Q93" s="115">
        <f>Q145+Q170+Q212</f>
        <v>1727348442.7500002</v>
      </c>
      <c r="R93" s="41" t="s">
        <v>23</v>
      </c>
      <c r="S93" s="41" t="s">
        <v>23</v>
      </c>
      <c r="T93" s="31">
        <f t="shared" si="34"/>
        <v>87722</v>
      </c>
      <c r="U93" s="35">
        <f t="shared" si="32"/>
        <v>0.24820883754413631</v>
      </c>
      <c r="V93" s="31">
        <f t="shared" si="57"/>
        <v>6955719667.25</v>
      </c>
      <c r="W93" s="35">
        <f t="shared" si="58"/>
        <v>0.19893296020109189</v>
      </c>
    </row>
    <row r="94" spans="1:23" s="6" customFormat="1" ht="33.950000000000003" customHeight="1">
      <c r="A94" s="118"/>
      <c r="B94" s="91" t="s">
        <v>259</v>
      </c>
      <c r="C94" s="292"/>
      <c r="D94" s="119" t="s">
        <v>260</v>
      </c>
      <c r="E94" s="111" t="s">
        <v>261</v>
      </c>
      <c r="F94" s="112" t="s">
        <v>80</v>
      </c>
      <c r="G94" s="114">
        <f>G146+G171+G213</f>
        <v>1021522</v>
      </c>
      <c r="H94" s="31">
        <f>IF(G94&lt;&gt;0,I93/G94,0)</f>
        <v>8500.1283477007837</v>
      </c>
      <c r="I94" s="41" t="s">
        <v>23</v>
      </c>
      <c r="J94" s="41" t="s">
        <v>23</v>
      </c>
      <c r="K94" s="41" t="s">
        <v>23</v>
      </c>
      <c r="L94" s="114">
        <f>L146+L171+L213</f>
        <v>235464</v>
      </c>
      <c r="M94" s="31">
        <f>IF(L94&lt;&gt;0,N93/L94,0)</f>
        <v>8261.6992923334346</v>
      </c>
      <c r="N94" s="41" t="s">
        <v>23</v>
      </c>
      <c r="O94" s="114">
        <f>O146+O171+O213</f>
        <v>235464</v>
      </c>
      <c r="P94" s="31">
        <f>IF(O94&lt;&gt;0,Q93/O94,0)</f>
        <v>7335.9343370961178</v>
      </c>
      <c r="Q94" s="41" t="s">
        <v>23</v>
      </c>
      <c r="R94" s="41" t="s">
        <v>23</v>
      </c>
      <c r="S94" s="41" t="s">
        <v>23</v>
      </c>
      <c r="T94" s="31">
        <f t="shared" si="34"/>
        <v>786058</v>
      </c>
      <c r="U94" s="35">
        <f t="shared" si="32"/>
        <v>0.23050311202304014</v>
      </c>
      <c r="V94" s="49" t="s">
        <v>23</v>
      </c>
      <c r="W94" s="49" t="s">
        <v>23</v>
      </c>
    </row>
    <row r="95" spans="1:23" s="6" customFormat="1">
      <c r="A95" s="118" t="s">
        <v>262</v>
      </c>
      <c r="B95" s="101" t="s">
        <v>263</v>
      </c>
      <c r="C95" s="292"/>
      <c r="D95" s="52" t="s">
        <v>264</v>
      </c>
      <c r="E95" s="53" t="s">
        <v>265</v>
      </c>
      <c r="F95" s="17" t="s">
        <v>48</v>
      </c>
      <c r="G95" s="114">
        <f>G147+G214</f>
        <v>6036</v>
      </c>
      <c r="H95" s="31">
        <f t="shared" si="52"/>
        <v>190282.41053677932</v>
      </c>
      <c r="I95" s="115">
        <f>I147+I214</f>
        <v>1148544630</v>
      </c>
      <c r="J95" s="41" t="s">
        <v>23</v>
      </c>
      <c r="K95" s="41" t="s">
        <v>23</v>
      </c>
      <c r="L95" s="114">
        <f>L147+L214</f>
        <v>2279</v>
      </c>
      <c r="M95" s="31">
        <f t="shared" ref="M95:M96" si="59">IF(L95&lt;&gt;0,N95/L95,0)</f>
        <v>108130.33586660816</v>
      </c>
      <c r="N95" s="115">
        <f>N147+N214</f>
        <v>246429035.44</v>
      </c>
      <c r="O95" s="114">
        <f>O147+O214</f>
        <v>2279</v>
      </c>
      <c r="P95" s="31">
        <f t="shared" ref="P95:P96" si="60">IF(O95&lt;&gt;0,Q95/O95,0)</f>
        <v>104333.07087318999</v>
      </c>
      <c r="Q95" s="115">
        <f>Q147+Q214</f>
        <v>237775068.52000001</v>
      </c>
      <c r="R95" s="41" t="s">
        <v>23</v>
      </c>
      <c r="S95" s="41" t="s">
        <v>23</v>
      </c>
      <c r="T95" s="31">
        <f t="shared" si="34"/>
        <v>3757</v>
      </c>
      <c r="U95" s="35">
        <f t="shared" si="32"/>
        <v>0.37756792577866138</v>
      </c>
      <c r="V95" s="31">
        <f t="shared" ref="V95:V122" si="61">I95-Q95</f>
        <v>910769561.48000002</v>
      </c>
      <c r="W95" s="35">
        <f t="shared" ref="W95:W122" si="62">IF(I95&lt;&gt;0,Q95/I95,0)</f>
        <v>0.20702292476000694</v>
      </c>
    </row>
    <row r="96" spans="1:23" s="6" customFormat="1">
      <c r="A96" s="121" t="s">
        <v>266</v>
      </c>
      <c r="B96" s="122" t="s">
        <v>267</v>
      </c>
      <c r="C96" s="293"/>
      <c r="D96" s="52" t="s">
        <v>268</v>
      </c>
      <c r="E96" s="53" t="s">
        <v>269</v>
      </c>
      <c r="F96" s="17" t="s">
        <v>48</v>
      </c>
      <c r="G96" s="114">
        <f>G148+G215</f>
        <v>5563</v>
      </c>
      <c r="H96" s="31">
        <f t="shared" si="52"/>
        <v>211763.64191982744</v>
      </c>
      <c r="I96" s="115">
        <f>I148+I215</f>
        <v>1178041140</v>
      </c>
      <c r="J96" s="41" t="s">
        <v>23</v>
      </c>
      <c r="K96" s="41" t="s">
        <v>23</v>
      </c>
      <c r="L96" s="114">
        <f>L148+L215</f>
        <v>1003</v>
      </c>
      <c r="M96" s="31">
        <f t="shared" si="59"/>
        <v>218910.61378863413</v>
      </c>
      <c r="N96" s="115">
        <f>N148+N215</f>
        <v>219567345.63000003</v>
      </c>
      <c r="O96" s="114">
        <f>O148+O215</f>
        <v>1003</v>
      </c>
      <c r="P96" s="31">
        <f t="shared" si="60"/>
        <v>218910.61378863413</v>
      </c>
      <c r="Q96" s="115">
        <f>Q148+Q215</f>
        <v>219567345.63000003</v>
      </c>
      <c r="R96" s="41" t="s">
        <v>23</v>
      </c>
      <c r="S96" s="41" t="s">
        <v>23</v>
      </c>
      <c r="T96" s="31">
        <f t="shared" si="34"/>
        <v>4560</v>
      </c>
      <c r="U96" s="35">
        <f t="shared" si="32"/>
        <v>0.1802984001438073</v>
      </c>
      <c r="V96" s="31">
        <f t="shared" si="61"/>
        <v>958473794.37</v>
      </c>
      <c r="W96" s="35">
        <f t="shared" si="62"/>
        <v>0.18638342768742358</v>
      </c>
    </row>
    <row r="97" spans="1:259" s="6" customFormat="1" ht="33.950000000000003" customHeight="1">
      <c r="A97" s="45" t="s">
        <v>61</v>
      </c>
      <c r="B97" s="46" t="s">
        <v>62</v>
      </c>
      <c r="C97" s="294" t="s">
        <v>63</v>
      </c>
      <c r="D97" s="47" t="s">
        <v>270</v>
      </c>
      <c r="E97" s="48" t="s">
        <v>271</v>
      </c>
      <c r="F97" s="49" t="s">
        <v>23</v>
      </c>
      <c r="G97" s="49" t="s">
        <v>23</v>
      </c>
      <c r="H97" s="49" t="s">
        <v>23</v>
      </c>
      <c r="I97" s="41">
        <f>I98+I101+I102</f>
        <v>369979800</v>
      </c>
      <c r="J97" s="41" t="s">
        <v>23</v>
      </c>
      <c r="K97" s="41" t="s">
        <v>23</v>
      </c>
      <c r="L97" s="49" t="s">
        <v>23</v>
      </c>
      <c r="M97" s="49" t="s">
        <v>23</v>
      </c>
      <c r="N97" s="41">
        <f>N98+N101+N102</f>
        <v>90665553.939999983</v>
      </c>
      <c r="O97" s="49" t="s">
        <v>23</v>
      </c>
      <c r="P97" s="49" t="s">
        <v>23</v>
      </c>
      <c r="Q97" s="41">
        <f>Q98+Q101+Q102</f>
        <v>42603856.399999999</v>
      </c>
      <c r="R97" s="41" t="s">
        <v>23</v>
      </c>
      <c r="S97" s="41" t="s">
        <v>23</v>
      </c>
      <c r="T97" s="49" t="s">
        <v>23</v>
      </c>
      <c r="U97" s="49" t="s">
        <v>23</v>
      </c>
      <c r="V97" s="41">
        <f t="shared" si="61"/>
        <v>327375943.60000002</v>
      </c>
      <c r="W97" s="58">
        <f t="shared" si="62"/>
        <v>0.11515184450610547</v>
      </c>
    </row>
    <row r="98" spans="1:259" s="6" customFormat="1" ht="33.950000000000003" customHeight="1">
      <c r="A98" s="50" t="s">
        <v>66</v>
      </c>
      <c r="B98" s="51" t="s">
        <v>67</v>
      </c>
      <c r="C98" s="295"/>
      <c r="D98" s="52" t="s">
        <v>272</v>
      </c>
      <c r="E98" s="53" t="s">
        <v>273</v>
      </c>
      <c r="F98" s="17" t="s">
        <v>70</v>
      </c>
      <c r="G98" s="44">
        <f>G99+G100</f>
        <v>21049</v>
      </c>
      <c r="H98" s="31">
        <f t="shared" ref="H98:H106" si="63">IF(G98&lt;&gt;0,I98/G98,0)</f>
        <v>1798.5557508670245</v>
      </c>
      <c r="I98" s="31">
        <f>I99+I100</f>
        <v>37857800</v>
      </c>
      <c r="J98" s="41" t="s">
        <v>23</v>
      </c>
      <c r="K98" s="41" t="s">
        <v>23</v>
      </c>
      <c r="L98" s="44">
        <f>L99+L100</f>
        <v>1402</v>
      </c>
      <c r="M98" s="31">
        <f t="shared" ref="M98:M102" si="64">IF(L98&lt;&gt;0,N98/L98,0)</f>
        <v>4251.7332239657635</v>
      </c>
      <c r="N98" s="31">
        <f>N99+N100</f>
        <v>5960929.9800000004</v>
      </c>
      <c r="O98" s="44">
        <f>O99+O100</f>
        <v>1402</v>
      </c>
      <c r="P98" s="31">
        <f t="shared" ref="P98:P102" si="65">IF(O98&lt;&gt;0,Q98/O98,0)</f>
        <v>2588.8637874465053</v>
      </c>
      <c r="Q98" s="31">
        <f>Q99+Q100</f>
        <v>3629587.0300000003</v>
      </c>
      <c r="R98" s="41" t="s">
        <v>23</v>
      </c>
      <c r="S98" s="41" t="s">
        <v>23</v>
      </c>
      <c r="T98" s="31">
        <f t="shared" ref="T98:T102" si="66">G98-O98</f>
        <v>19647</v>
      </c>
      <c r="U98" s="35">
        <f t="shared" ref="U98:U102" si="67">IF(G98&lt;&gt;0,O98/G98,0)</f>
        <v>6.6606489619459364E-2</v>
      </c>
      <c r="V98" s="31">
        <f t="shared" si="61"/>
        <v>34228212.969999999</v>
      </c>
      <c r="W98" s="35">
        <f t="shared" si="62"/>
        <v>9.5874219579584669E-2</v>
      </c>
    </row>
    <row r="99" spans="1:259" s="6" customFormat="1" ht="50.1" customHeight="1">
      <c r="A99" s="54" t="s">
        <v>71</v>
      </c>
      <c r="B99" s="51" t="s">
        <v>72</v>
      </c>
      <c r="C99" s="295"/>
      <c r="D99" s="52" t="s">
        <v>274</v>
      </c>
      <c r="E99" s="53" t="s">
        <v>275</v>
      </c>
      <c r="F99" s="17" t="s">
        <v>70</v>
      </c>
      <c r="G99" s="114">
        <f>G174</f>
        <v>15436</v>
      </c>
      <c r="H99" s="31">
        <f t="shared" si="63"/>
        <v>870.19953355791654</v>
      </c>
      <c r="I99" s="115">
        <f>I174</f>
        <v>13432400</v>
      </c>
      <c r="J99" s="41" t="s">
        <v>23</v>
      </c>
      <c r="K99" s="41" t="s">
        <v>23</v>
      </c>
      <c r="L99" s="114">
        <f>L174</f>
        <v>40</v>
      </c>
      <c r="M99" s="31">
        <f t="shared" si="64"/>
        <v>870.2</v>
      </c>
      <c r="N99" s="115">
        <f>N174</f>
        <v>34808</v>
      </c>
      <c r="O99" s="114">
        <f>O174</f>
        <v>40</v>
      </c>
      <c r="P99" s="31">
        <f t="shared" si="65"/>
        <v>877.99074999999993</v>
      </c>
      <c r="Q99" s="115">
        <f>Q174</f>
        <v>35119.629999999997</v>
      </c>
      <c r="R99" s="41" t="s">
        <v>23</v>
      </c>
      <c r="S99" s="41" t="s">
        <v>23</v>
      </c>
      <c r="T99" s="31">
        <f t="shared" si="66"/>
        <v>15396</v>
      </c>
      <c r="U99" s="35">
        <f t="shared" si="67"/>
        <v>2.591344908007256E-3</v>
      </c>
      <c r="V99" s="31">
        <f t="shared" si="61"/>
        <v>13397280.369999999</v>
      </c>
      <c r="W99" s="35">
        <f t="shared" si="62"/>
        <v>2.6145461719424674E-3</v>
      </c>
    </row>
    <row r="100" spans="1:259" s="6" customFormat="1" ht="33.950000000000003" customHeight="1">
      <c r="A100" s="54" t="s">
        <v>74</v>
      </c>
      <c r="B100" s="51" t="s">
        <v>75</v>
      </c>
      <c r="C100" s="295"/>
      <c r="D100" s="52" t="s">
        <v>276</v>
      </c>
      <c r="E100" s="53" t="s">
        <v>277</v>
      </c>
      <c r="F100" s="17" t="s">
        <v>70</v>
      </c>
      <c r="G100" s="114">
        <f t="shared" ref="G100:G101" si="68">G175</f>
        <v>5613</v>
      </c>
      <c r="H100" s="31">
        <f t="shared" si="63"/>
        <v>4351.5766969535016</v>
      </c>
      <c r="I100" s="115">
        <f t="shared" ref="I100:I102" si="69">I175</f>
        <v>24425400.000000004</v>
      </c>
      <c r="J100" s="41" t="s">
        <v>23</v>
      </c>
      <c r="K100" s="41" t="s">
        <v>23</v>
      </c>
      <c r="L100" s="114">
        <f t="shared" ref="L100:L101" si="70">L175</f>
        <v>1362</v>
      </c>
      <c r="M100" s="31">
        <f t="shared" si="64"/>
        <v>4351.0440381791486</v>
      </c>
      <c r="N100" s="115">
        <f t="shared" ref="N100:O102" si="71">N175</f>
        <v>5926121.9800000004</v>
      </c>
      <c r="O100" s="114">
        <f t="shared" si="71"/>
        <v>1362</v>
      </c>
      <c r="P100" s="31">
        <f t="shared" si="65"/>
        <v>2639.1096916299562</v>
      </c>
      <c r="Q100" s="115">
        <f t="shared" ref="Q100:Q102" si="72">Q175</f>
        <v>3594467.4000000004</v>
      </c>
      <c r="R100" s="41" t="s">
        <v>23</v>
      </c>
      <c r="S100" s="41" t="s">
        <v>23</v>
      </c>
      <c r="T100" s="31">
        <f t="shared" si="66"/>
        <v>4251</v>
      </c>
      <c r="U100" s="35">
        <f t="shared" si="67"/>
        <v>0.24265098877605559</v>
      </c>
      <c r="V100" s="31">
        <f t="shared" si="61"/>
        <v>20830932.600000001</v>
      </c>
      <c r="W100" s="35">
        <f t="shared" si="62"/>
        <v>0.14716104546906089</v>
      </c>
    </row>
    <row r="101" spans="1:259" s="6" customFormat="1" ht="50.1" customHeight="1">
      <c r="A101" s="54" t="s">
        <v>77</v>
      </c>
      <c r="B101" s="51" t="s">
        <v>78</v>
      </c>
      <c r="C101" s="295"/>
      <c r="D101" s="52" t="s">
        <v>278</v>
      </c>
      <c r="E101" s="53" t="s">
        <v>279</v>
      </c>
      <c r="F101" s="17" t="s">
        <v>80</v>
      </c>
      <c r="G101" s="114">
        <f t="shared" si="68"/>
        <v>64551</v>
      </c>
      <c r="H101" s="31">
        <f t="shared" si="63"/>
        <v>5145.1100680082418</v>
      </c>
      <c r="I101" s="115">
        <f t="shared" si="69"/>
        <v>332122000</v>
      </c>
      <c r="J101" s="41" t="s">
        <v>23</v>
      </c>
      <c r="K101" s="41" t="s">
        <v>23</v>
      </c>
      <c r="L101" s="114">
        <f t="shared" si="70"/>
        <v>16428</v>
      </c>
      <c r="M101" s="31">
        <f t="shared" si="64"/>
        <v>5156.1129754078393</v>
      </c>
      <c r="N101" s="115">
        <f t="shared" si="71"/>
        <v>84704623.959999979</v>
      </c>
      <c r="O101" s="114">
        <f t="shared" si="71"/>
        <v>16428</v>
      </c>
      <c r="P101" s="31">
        <f t="shared" si="65"/>
        <v>2372.4293504991479</v>
      </c>
      <c r="Q101" s="115">
        <f t="shared" si="72"/>
        <v>38974269.369999997</v>
      </c>
      <c r="R101" s="41" t="s">
        <v>23</v>
      </c>
      <c r="S101" s="41" t="s">
        <v>23</v>
      </c>
      <c r="T101" s="31">
        <f t="shared" si="66"/>
        <v>48123</v>
      </c>
      <c r="U101" s="35">
        <f t="shared" si="67"/>
        <v>0.254496444671655</v>
      </c>
      <c r="V101" s="31">
        <f t="shared" si="61"/>
        <v>293147730.63</v>
      </c>
      <c r="W101" s="35">
        <f t="shared" si="62"/>
        <v>0.11734925530377391</v>
      </c>
    </row>
    <row r="102" spans="1:259" s="6" customFormat="1" ht="24.95" customHeight="1">
      <c r="A102" s="54" t="s">
        <v>81</v>
      </c>
      <c r="B102" s="55" t="s">
        <v>82</v>
      </c>
      <c r="C102" s="296"/>
      <c r="D102" s="123" t="s">
        <v>280</v>
      </c>
      <c r="E102" s="53" t="s">
        <v>281</v>
      </c>
      <c r="F102" s="17" t="s">
        <v>56</v>
      </c>
      <c r="G102" s="114">
        <f>G177</f>
        <v>0</v>
      </c>
      <c r="H102" s="31">
        <f t="shared" si="63"/>
        <v>0</v>
      </c>
      <c r="I102" s="115">
        <f t="shared" si="69"/>
        <v>0</v>
      </c>
      <c r="J102" s="41" t="s">
        <v>23</v>
      </c>
      <c r="K102" s="41" t="s">
        <v>23</v>
      </c>
      <c r="L102" s="114">
        <f>L177</f>
        <v>0</v>
      </c>
      <c r="M102" s="31">
        <f t="shared" si="64"/>
        <v>0</v>
      </c>
      <c r="N102" s="115">
        <f t="shared" si="71"/>
        <v>0</v>
      </c>
      <c r="O102" s="114">
        <f>O177</f>
        <v>0</v>
      </c>
      <c r="P102" s="31">
        <f t="shared" si="65"/>
        <v>0</v>
      </c>
      <c r="Q102" s="115">
        <f t="shared" si="72"/>
        <v>0</v>
      </c>
      <c r="R102" s="41" t="s">
        <v>23</v>
      </c>
      <c r="S102" s="41" t="s">
        <v>23</v>
      </c>
      <c r="T102" s="31">
        <f t="shared" si="66"/>
        <v>0</v>
      </c>
      <c r="U102" s="35">
        <f t="shared" si="67"/>
        <v>0</v>
      </c>
      <c r="V102" s="31">
        <f t="shared" si="61"/>
        <v>0</v>
      </c>
      <c r="W102" s="35">
        <f t="shared" si="62"/>
        <v>0</v>
      </c>
    </row>
    <row r="103" spans="1:259" s="6" customFormat="1" ht="33.950000000000003" customHeight="1">
      <c r="A103" s="45" t="s">
        <v>282</v>
      </c>
      <c r="B103" s="124" t="s">
        <v>283</v>
      </c>
      <c r="C103" s="297" t="s">
        <v>63</v>
      </c>
      <c r="D103" s="47" t="s">
        <v>284</v>
      </c>
      <c r="E103" s="125" t="s">
        <v>285</v>
      </c>
      <c r="F103" s="49" t="s">
        <v>23</v>
      </c>
      <c r="G103" s="49" t="s">
        <v>23</v>
      </c>
      <c r="H103" s="49" t="s">
        <v>23</v>
      </c>
      <c r="I103" s="31">
        <f>SUM(I104:I106)</f>
        <v>448547730</v>
      </c>
      <c r="J103" s="41" t="s">
        <v>23</v>
      </c>
      <c r="K103" s="41" t="s">
        <v>23</v>
      </c>
      <c r="L103" s="49" t="s">
        <v>23</v>
      </c>
      <c r="M103" s="49" t="s">
        <v>23</v>
      </c>
      <c r="N103" s="31">
        <f>SUM(N104:N106)</f>
        <v>71201874.989999995</v>
      </c>
      <c r="O103" s="49" t="s">
        <v>23</v>
      </c>
      <c r="P103" s="49" t="s">
        <v>23</v>
      </c>
      <c r="Q103" s="31">
        <f>SUM(Q104:Q106)</f>
        <v>72792163.469999999</v>
      </c>
      <c r="R103" s="41" t="s">
        <v>23</v>
      </c>
      <c r="S103" s="41" t="s">
        <v>23</v>
      </c>
      <c r="T103" s="41" t="s">
        <v>23</v>
      </c>
      <c r="U103" s="41" t="s">
        <v>23</v>
      </c>
      <c r="V103" s="31">
        <f t="shared" si="61"/>
        <v>375755566.52999997</v>
      </c>
      <c r="W103" s="35">
        <f t="shared" si="62"/>
        <v>0.16228409732449209</v>
      </c>
    </row>
    <row r="104" spans="1:259" s="6" customFormat="1" ht="24.95" customHeight="1">
      <c r="A104" s="54" t="s">
        <v>286</v>
      </c>
      <c r="B104" s="126" t="s">
        <v>287</v>
      </c>
      <c r="C104" s="298"/>
      <c r="D104" s="127" t="s">
        <v>288</v>
      </c>
      <c r="E104" s="128" t="s">
        <v>289</v>
      </c>
      <c r="F104" s="129" t="s">
        <v>159</v>
      </c>
      <c r="G104" s="44">
        <f>G150+G217</f>
        <v>2073</v>
      </c>
      <c r="H104" s="31">
        <f t="shared" si="63"/>
        <v>37045.069946936805</v>
      </c>
      <c r="I104" s="130">
        <f>I150+I217</f>
        <v>76794430</v>
      </c>
      <c r="J104" s="41" t="s">
        <v>23</v>
      </c>
      <c r="K104" s="41" t="s">
        <v>23</v>
      </c>
      <c r="L104" s="44">
        <f>L150+L217</f>
        <v>0</v>
      </c>
      <c r="M104" s="31">
        <f t="shared" ref="M104:M106" si="73">IF(L104&lt;&gt;0,N104/L104,0)</f>
        <v>0</v>
      </c>
      <c r="N104" s="130">
        <f>N150+N217</f>
        <v>0</v>
      </c>
      <c r="O104" s="44">
        <f>O150+O217</f>
        <v>0</v>
      </c>
      <c r="P104" s="31">
        <f t="shared" ref="P104:P106" si="74">IF(O104&lt;&gt;0,Q104/O104,0)</f>
        <v>0</v>
      </c>
      <c r="Q104" s="130">
        <f>Q150+Q217</f>
        <v>0</v>
      </c>
      <c r="R104" s="41" t="s">
        <v>23</v>
      </c>
      <c r="S104" s="41" t="s">
        <v>23</v>
      </c>
      <c r="T104" s="31">
        <f t="shared" ref="T104:T106" si="75">G104-O104</f>
        <v>2073</v>
      </c>
      <c r="U104" s="35">
        <f t="shared" ref="U104:U106" si="76">IF(G104&lt;&gt;0,O104/G104,0)</f>
        <v>0</v>
      </c>
      <c r="V104" s="31">
        <f t="shared" si="61"/>
        <v>76794430</v>
      </c>
      <c r="W104" s="35">
        <f t="shared" si="62"/>
        <v>0</v>
      </c>
    </row>
    <row r="105" spans="1:259" s="6" customFormat="1" ht="50.1" customHeight="1">
      <c r="A105" s="54" t="s">
        <v>290</v>
      </c>
      <c r="B105" s="126" t="s">
        <v>291</v>
      </c>
      <c r="C105" s="298"/>
      <c r="D105" s="131" t="s">
        <v>292</v>
      </c>
      <c r="E105" s="128" t="s">
        <v>293</v>
      </c>
      <c r="F105" s="129" t="s">
        <v>56</v>
      </c>
      <c r="G105" s="44">
        <f t="shared" ref="G105:G106" si="77">G151+G218</f>
        <v>1825</v>
      </c>
      <c r="H105" s="31">
        <f t="shared" si="63"/>
        <v>42616.71232876712</v>
      </c>
      <c r="I105" s="130">
        <f t="shared" ref="I105:I106" si="78">I151+I218</f>
        <v>77775500</v>
      </c>
      <c r="J105" s="41" t="s">
        <v>23</v>
      </c>
      <c r="K105" s="41" t="s">
        <v>23</v>
      </c>
      <c r="L105" s="44">
        <f t="shared" ref="L105:L106" si="79">L151+L218</f>
        <v>316</v>
      </c>
      <c r="M105" s="31">
        <f t="shared" si="73"/>
        <v>58232.155664556965</v>
      </c>
      <c r="N105" s="130">
        <f t="shared" ref="N105:O106" si="80">N151+N218</f>
        <v>18401361.190000001</v>
      </c>
      <c r="O105" s="44">
        <f t="shared" si="80"/>
        <v>316</v>
      </c>
      <c r="P105" s="31">
        <f t="shared" si="74"/>
        <v>60719.931930379738</v>
      </c>
      <c r="Q105" s="130">
        <f t="shared" ref="Q105:Q106" si="81">Q151+Q218</f>
        <v>19187498.489999998</v>
      </c>
      <c r="R105" s="41" t="s">
        <v>23</v>
      </c>
      <c r="S105" s="41" t="s">
        <v>23</v>
      </c>
      <c r="T105" s="31">
        <f t="shared" si="75"/>
        <v>1509</v>
      </c>
      <c r="U105" s="35">
        <f t="shared" si="76"/>
        <v>0.17315068493150684</v>
      </c>
      <c r="V105" s="31">
        <f t="shared" si="61"/>
        <v>58588001.510000005</v>
      </c>
      <c r="W105" s="35">
        <f t="shared" si="62"/>
        <v>0.24670363404928286</v>
      </c>
    </row>
    <row r="106" spans="1:259" s="6" customFormat="1" ht="50.1" customHeight="1">
      <c r="A106" s="54" t="s">
        <v>294</v>
      </c>
      <c r="B106" s="126" t="s">
        <v>295</v>
      </c>
      <c r="C106" s="299"/>
      <c r="D106" s="131" t="s">
        <v>296</v>
      </c>
      <c r="E106" s="128" t="s">
        <v>297</v>
      </c>
      <c r="F106" s="129" t="s">
        <v>48</v>
      </c>
      <c r="G106" s="44">
        <f t="shared" si="77"/>
        <v>3807</v>
      </c>
      <c r="H106" s="31">
        <f t="shared" si="63"/>
        <v>77220.330969267146</v>
      </c>
      <c r="I106" s="130">
        <f t="shared" si="78"/>
        <v>293977800</v>
      </c>
      <c r="J106" s="41" t="s">
        <v>23</v>
      </c>
      <c r="K106" s="41" t="s">
        <v>23</v>
      </c>
      <c r="L106" s="44">
        <f t="shared" si="79"/>
        <v>368</v>
      </c>
      <c r="M106" s="31">
        <f t="shared" si="73"/>
        <v>143479.65706521738</v>
      </c>
      <c r="N106" s="130">
        <f t="shared" si="80"/>
        <v>52800513.799999997</v>
      </c>
      <c r="O106" s="44">
        <f t="shared" si="80"/>
        <v>368</v>
      </c>
      <c r="P106" s="31">
        <f t="shared" si="74"/>
        <v>145664.85048913042</v>
      </c>
      <c r="Q106" s="130">
        <f t="shared" si="81"/>
        <v>53604664.979999997</v>
      </c>
      <c r="R106" s="41" t="s">
        <v>23</v>
      </c>
      <c r="S106" s="41" t="s">
        <v>23</v>
      </c>
      <c r="T106" s="31">
        <f t="shared" si="75"/>
        <v>3439</v>
      </c>
      <c r="U106" s="35">
        <f t="shared" si="76"/>
        <v>9.666403992645127E-2</v>
      </c>
      <c r="V106" s="31">
        <f t="shared" si="61"/>
        <v>240373135.02000001</v>
      </c>
      <c r="W106" s="35">
        <f t="shared" si="62"/>
        <v>0.18234256117298653</v>
      </c>
    </row>
    <row r="107" spans="1:259" s="6" customFormat="1" ht="57.75" customHeight="1">
      <c r="A107" s="56" t="s">
        <v>298</v>
      </c>
      <c r="B107" s="132" t="s">
        <v>299</v>
      </c>
      <c r="C107" s="133" t="s">
        <v>63</v>
      </c>
      <c r="D107" s="134" t="s">
        <v>300</v>
      </c>
      <c r="E107" s="125" t="s">
        <v>301</v>
      </c>
      <c r="F107" s="49" t="s">
        <v>23</v>
      </c>
      <c r="G107" s="49" t="s">
        <v>23</v>
      </c>
      <c r="H107" s="49" t="s">
        <v>23</v>
      </c>
      <c r="I107" s="41">
        <f>I108+I109</f>
        <v>316422870</v>
      </c>
      <c r="J107" s="41" t="s">
        <v>23</v>
      </c>
      <c r="K107" s="41" t="s">
        <v>23</v>
      </c>
      <c r="L107" s="49" t="s">
        <v>23</v>
      </c>
      <c r="M107" s="49" t="s">
        <v>23</v>
      </c>
      <c r="N107" s="41">
        <f>N108+N109</f>
        <v>0</v>
      </c>
      <c r="O107" s="49" t="s">
        <v>23</v>
      </c>
      <c r="P107" s="49" t="s">
        <v>23</v>
      </c>
      <c r="Q107" s="41">
        <f>Q108+Q109</f>
        <v>62111409.320000008</v>
      </c>
      <c r="R107" s="41" t="s">
        <v>23</v>
      </c>
      <c r="S107" s="41" t="s">
        <v>23</v>
      </c>
      <c r="T107" s="49" t="s">
        <v>23</v>
      </c>
      <c r="U107" s="49" t="s">
        <v>23</v>
      </c>
      <c r="V107" s="41">
        <f t="shared" si="61"/>
        <v>254311460.68000001</v>
      </c>
      <c r="W107" s="58">
        <f t="shared" si="62"/>
        <v>0.19629241502044403</v>
      </c>
      <c r="GZ107" s="135"/>
      <c r="HA107" s="135"/>
      <c r="HB107" s="135"/>
      <c r="HC107" s="135"/>
      <c r="HD107" s="135"/>
      <c r="HE107" s="135"/>
      <c r="HF107" s="135"/>
      <c r="HG107" s="135"/>
      <c r="HH107" s="135"/>
      <c r="HI107" s="135"/>
      <c r="HJ107" s="135"/>
      <c r="HK107" s="135"/>
      <c r="HL107" s="135"/>
      <c r="HM107" s="135"/>
      <c r="HN107" s="135"/>
      <c r="HO107" s="135"/>
      <c r="HP107" s="135"/>
      <c r="HQ107" s="135"/>
      <c r="HR107" s="135"/>
      <c r="HS107" s="135"/>
      <c r="HT107" s="135"/>
      <c r="HU107" s="135"/>
      <c r="HV107" s="135"/>
      <c r="HW107" s="135"/>
      <c r="HX107" s="135"/>
      <c r="HY107" s="135"/>
      <c r="HZ107" s="135"/>
      <c r="IA107" s="135"/>
      <c r="IB107" s="135"/>
      <c r="IC107" s="135"/>
      <c r="ID107" s="135"/>
      <c r="IE107" s="135"/>
      <c r="IF107" s="135"/>
      <c r="IG107" s="135"/>
      <c r="IH107" s="135"/>
      <c r="II107" s="135"/>
      <c r="IJ107" s="135"/>
      <c r="IK107" s="135"/>
      <c r="IL107" s="135"/>
      <c r="IM107" s="135"/>
      <c r="IN107" s="135"/>
      <c r="IO107" s="135"/>
      <c r="IP107" s="135"/>
      <c r="IQ107" s="135"/>
      <c r="IR107" s="135"/>
      <c r="IS107" s="135"/>
      <c r="IT107" s="135"/>
      <c r="IU107" s="135"/>
      <c r="IV107" s="135"/>
      <c r="IW107" s="135"/>
      <c r="IX107" s="135"/>
      <c r="IY107" s="135"/>
    </row>
    <row r="108" spans="1:259" s="5" customFormat="1" ht="24.95" customHeight="1">
      <c r="A108" s="60"/>
      <c r="B108" s="283" t="s">
        <v>302</v>
      </c>
      <c r="C108" s="284"/>
      <c r="D108" s="285"/>
      <c r="E108" s="128" t="s">
        <v>303</v>
      </c>
      <c r="F108" s="44" t="s">
        <v>23</v>
      </c>
      <c r="G108" s="44" t="s">
        <v>23</v>
      </c>
      <c r="H108" s="44" t="s">
        <v>23</v>
      </c>
      <c r="I108" s="32">
        <v>143126400</v>
      </c>
      <c r="J108" s="41" t="s">
        <v>23</v>
      </c>
      <c r="K108" s="41" t="s">
        <v>23</v>
      </c>
      <c r="L108" s="44" t="s">
        <v>23</v>
      </c>
      <c r="M108" s="44" t="s">
        <v>23</v>
      </c>
      <c r="N108" s="32"/>
      <c r="O108" s="44" t="s">
        <v>23</v>
      </c>
      <c r="P108" s="44" t="s">
        <v>23</v>
      </c>
      <c r="Q108" s="32">
        <v>23417662.98</v>
      </c>
      <c r="R108" s="41" t="s">
        <v>23</v>
      </c>
      <c r="S108" s="41" t="s">
        <v>23</v>
      </c>
      <c r="T108" s="44" t="s">
        <v>23</v>
      </c>
      <c r="U108" s="44" t="s">
        <v>23</v>
      </c>
      <c r="V108" s="31">
        <f t="shared" si="61"/>
        <v>119708737.02</v>
      </c>
      <c r="W108" s="35">
        <f t="shared" si="62"/>
        <v>0.16361525882017575</v>
      </c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  <c r="IP108" s="9"/>
      <c r="IQ108" s="9"/>
      <c r="IR108" s="9"/>
      <c r="IS108" s="9"/>
      <c r="IT108" s="9"/>
      <c r="IU108" s="9"/>
      <c r="IV108" s="9"/>
      <c r="IW108" s="9"/>
      <c r="IX108" s="9"/>
      <c r="IY108" s="9"/>
    </row>
    <row r="109" spans="1:259" s="5" customFormat="1" ht="53.25" customHeight="1">
      <c r="A109" s="60"/>
      <c r="B109" s="136" t="s">
        <v>304</v>
      </c>
      <c r="C109" s="133" t="s">
        <v>63</v>
      </c>
      <c r="D109" s="22" t="s">
        <v>305</v>
      </c>
      <c r="E109" s="128" t="s">
        <v>306</v>
      </c>
      <c r="F109" s="44" t="s">
        <v>23</v>
      </c>
      <c r="G109" s="44" t="s">
        <v>23</v>
      </c>
      <c r="H109" s="44" t="s">
        <v>23</v>
      </c>
      <c r="I109" s="137">
        <f>I153+I178+I220</f>
        <v>173296470</v>
      </c>
      <c r="J109" s="41" t="s">
        <v>23</v>
      </c>
      <c r="K109" s="41" t="s">
        <v>23</v>
      </c>
      <c r="L109" s="44" t="s">
        <v>23</v>
      </c>
      <c r="M109" s="44" t="s">
        <v>23</v>
      </c>
      <c r="N109" s="137">
        <f>N153+N178+N220</f>
        <v>0</v>
      </c>
      <c r="O109" s="44" t="s">
        <v>23</v>
      </c>
      <c r="P109" s="44" t="s">
        <v>23</v>
      </c>
      <c r="Q109" s="137">
        <f>Q153+Q178+Q220</f>
        <v>38693746.340000004</v>
      </c>
      <c r="R109" s="41" t="s">
        <v>23</v>
      </c>
      <c r="S109" s="41" t="s">
        <v>23</v>
      </c>
      <c r="T109" s="44" t="s">
        <v>23</v>
      </c>
      <c r="U109" s="44" t="s">
        <v>23</v>
      </c>
      <c r="V109" s="31">
        <f t="shared" si="61"/>
        <v>134602723.66</v>
      </c>
      <c r="W109" s="35">
        <f t="shared" si="62"/>
        <v>0.22328063774178439</v>
      </c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  <c r="IP109" s="9"/>
      <c r="IQ109" s="9"/>
      <c r="IR109" s="9"/>
      <c r="IS109" s="9"/>
      <c r="IT109" s="9"/>
      <c r="IU109" s="9"/>
      <c r="IV109" s="9"/>
      <c r="IW109" s="9"/>
      <c r="IX109" s="9"/>
      <c r="IY109" s="9"/>
    </row>
    <row r="110" spans="1:259" s="6" customFormat="1" ht="88.5" customHeight="1">
      <c r="A110" s="56" t="s">
        <v>307</v>
      </c>
      <c r="B110" s="300" t="s">
        <v>308</v>
      </c>
      <c r="C110" s="301"/>
      <c r="D110" s="302"/>
      <c r="E110" s="125" t="s">
        <v>309</v>
      </c>
      <c r="F110" s="49" t="s">
        <v>23</v>
      </c>
      <c r="G110" s="49" t="s">
        <v>23</v>
      </c>
      <c r="H110" s="49" t="s">
        <v>23</v>
      </c>
      <c r="I110" s="32">
        <v>16284500</v>
      </c>
      <c r="J110" s="41" t="s">
        <v>23</v>
      </c>
      <c r="K110" s="41" t="s">
        <v>23</v>
      </c>
      <c r="L110" s="49" t="s">
        <v>23</v>
      </c>
      <c r="M110" s="49" t="s">
        <v>23</v>
      </c>
      <c r="N110" s="49" t="s">
        <v>23</v>
      </c>
      <c r="O110" s="49" t="s">
        <v>23</v>
      </c>
      <c r="P110" s="49" t="s">
        <v>23</v>
      </c>
      <c r="Q110" s="32">
        <v>4825806.0600000005</v>
      </c>
      <c r="R110" s="41" t="s">
        <v>23</v>
      </c>
      <c r="S110" s="41" t="s">
        <v>23</v>
      </c>
      <c r="T110" s="49" t="s">
        <v>23</v>
      </c>
      <c r="U110" s="49" t="s">
        <v>23</v>
      </c>
      <c r="V110" s="41">
        <f t="shared" si="61"/>
        <v>11458693.939999999</v>
      </c>
      <c r="W110" s="58">
        <f t="shared" si="62"/>
        <v>0.29634352052565327</v>
      </c>
      <c r="GZ110" s="135"/>
      <c r="HA110" s="135"/>
      <c r="HB110" s="135"/>
      <c r="HC110" s="135"/>
      <c r="HD110" s="135"/>
      <c r="HE110" s="135"/>
      <c r="HF110" s="135"/>
      <c r="HG110" s="135"/>
      <c r="HH110" s="135"/>
      <c r="HI110" s="135"/>
      <c r="HJ110" s="135"/>
      <c r="HK110" s="135"/>
      <c r="HL110" s="135"/>
      <c r="HM110" s="135"/>
      <c r="HN110" s="135"/>
      <c r="HO110" s="135"/>
      <c r="HP110" s="135"/>
      <c r="HQ110" s="135"/>
      <c r="HR110" s="135"/>
      <c r="HS110" s="135"/>
      <c r="HT110" s="135"/>
      <c r="HU110" s="135"/>
      <c r="HV110" s="135"/>
      <c r="HW110" s="135"/>
      <c r="HX110" s="135"/>
      <c r="HY110" s="135"/>
      <c r="HZ110" s="135"/>
      <c r="IA110" s="135"/>
      <c r="IB110" s="135"/>
      <c r="IC110" s="135"/>
      <c r="ID110" s="135"/>
      <c r="IE110" s="135"/>
      <c r="IF110" s="135"/>
      <c r="IG110" s="135"/>
      <c r="IH110" s="135"/>
      <c r="II110" s="135"/>
      <c r="IJ110" s="135"/>
      <c r="IK110" s="135"/>
      <c r="IL110" s="135"/>
      <c r="IM110" s="135"/>
      <c r="IN110" s="135"/>
      <c r="IO110" s="135"/>
      <c r="IP110" s="135"/>
      <c r="IQ110" s="135"/>
      <c r="IR110" s="135"/>
      <c r="IS110" s="135"/>
      <c r="IT110" s="135"/>
      <c r="IU110" s="135"/>
      <c r="IV110" s="135"/>
      <c r="IW110" s="135"/>
      <c r="IX110" s="135"/>
      <c r="IY110" s="135"/>
    </row>
    <row r="111" spans="1:259" s="6" customFormat="1" ht="33" customHeight="1">
      <c r="A111" s="56"/>
      <c r="B111" s="300" t="s">
        <v>310</v>
      </c>
      <c r="C111" s="301"/>
      <c r="D111" s="302"/>
      <c r="E111" s="125"/>
      <c r="F111" s="49"/>
      <c r="G111" s="49"/>
      <c r="H111" s="49"/>
      <c r="I111" s="41"/>
      <c r="J111" s="41"/>
      <c r="K111" s="41"/>
      <c r="L111" s="49"/>
      <c r="M111" s="49"/>
      <c r="N111" s="41"/>
      <c r="O111" s="49"/>
      <c r="P111" s="49"/>
      <c r="Q111" s="41"/>
      <c r="R111" s="41"/>
      <c r="S111" s="41"/>
      <c r="T111" s="44"/>
      <c r="U111" s="44"/>
      <c r="V111" s="31"/>
      <c r="W111" s="35"/>
      <c r="GZ111" s="135"/>
      <c r="HA111" s="135"/>
      <c r="HB111" s="135"/>
      <c r="HC111" s="135"/>
      <c r="HD111" s="135"/>
      <c r="HE111" s="135"/>
      <c r="HF111" s="135"/>
      <c r="HG111" s="135"/>
      <c r="HH111" s="135"/>
      <c r="HI111" s="135"/>
      <c r="HJ111" s="135"/>
      <c r="HK111" s="135"/>
      <c r="HL111" s="135"/>
      <c r="HM111" s="135"/>
      <c r="HN111" s="135"/>
      <c r="HO111" s="135"/>
      <c r="HP111" s="135"/>
      <c r="HQ111" s="135"/>
      <c r="HR111" s="135"/>
      <c r="HS111" s="135"/>
      <c r="HT111" s="135"/>
      <c r="HU111" s="135"/>
      <c r="HV111" s="135"/>
      <c r="HW111" s="135"/>
      <c r="HX111" s="135"/>
      <c r="HY111" s="135"/>
      <c r="HZ111" s="135"/>
      <c r="IA111" s="135"/>
      <c r="IB111" s="135"/>
      <c r="IC111" s="135"/>
      <c r="ID111" s="135"/>
      <c r="IE111" s="135"/>
      <c r="IF111" s="135"/>
      <c r="IG111" s="135"/>
      <c r="IH111" s="135"/>
      <c r="II111" s="135"/>
      <c r="IJ111" s="135"/>
      <c r="IK111" s="135"/>
      <c r="IL111" s="135"/>
      <c r="IM111" s="135"/>
      <c r="IN111" s="135"/>
      <c r="IO111" s="135"/>
      <c r="IP111" s="135"/>
      <c r="IQ111" s="135"/>
      <c r="IR111" s="135"/>
      <c r="IS111" s="135"/>
      <c r="IT111" s="135"/>
      <c r="IU111" s="135"/>
      <c r="IV111" s="135"/>
      <c r="IW111" s="135"/>
      <c r="IX111" s="135"/>
      <c r="IY111" s="135"/>
    </row>
    <row r="112" spans="1:259" s="6" customFormat="1" ht="48.75" customHeight="1">
      <c r="A112" s="138" t="s">
        <v>311</v>
      </c>
      <c r="B112" s="139" t="s">
        <v>312</v>
      </c>
      <c r="C112" s="72" t="s">
        <v>63</v>
      </c>
      <c r="D112" s="140" t="s">
        <v>313</v>
      </c>
      <c r="E112" s="141" t="s">
        <v>314</v>
      </c>
      <c r="F112" s="75" t="s">
        <v>23</v>
      </c>
      <c r="G112" s="75" t="s">
        <v>23</v>
      </c>
      <c r="H112" s="75" t="s">
        <v>23</v>
      </c>
      <c r="I112" s="76">
        <f>I113+I114+I140+I149+I153</f>
        <v>20518571600</v>
      </c>
      <c r="J112" s="77" t="s">
        <v>23</v>
      </c>
      <c r="K112" s="77" t="s">
        <v>23</v>
      </c>
      <c r="L112" s="75" t="s">
        <v>23</v>
      </c>
      <c r="M112" s="75" t="s">
        <v>23</v>
      </c>
      <c r="N112" s="76">
        <f>N113+N114+N140+N149+N153</f>
        <v>4504749594.9499998</v>
      </c>
      <c r="O112" s="75" t="s">
        <v>23</v>
      </c>
      <c r="P112" s="75" t="s">
        <v>23</v>
      </c>
      <c r="Q112" s="76">
        <f>Q113+Q114+Q140+Q149+Q153</f>
        <v>3676759428.6199999</v>
      </c>
      <c r="R112" s="77" t="s">
        <v>23</v>
      </c>
      <c r="S112" s="77" t="s">
        <v>23</v>
      </c>
      <c r="T112" s="75" t="s">
        <v>23</v>
      </c>
      <c r="U112" s="75" t="s">
        <v>23</v>
      </c>
      <c r="V112" s="77">
        <f t="shared" si="61"/>
        <v>16841812171.380001</v>
      </c>
      <c r="W112" s="78">
        <f t="shared" si="62"/>
        <v>0.17919178295140192</v>
      </c>
    </row>
    <row r="113" spans="1:23" s="6" customFormat="1" ht="33.950000000000003" customHeight="1">
      <c r="A113" s="56">
        <v>1</v>
      </c>
      <c r="B113" s="300" t="s">
        <v>315</v>
      </c>
      <c r="C113" s="301"/>
      <c r="D113" s="302"/>
      <c r="E113" s="125" t="s">
        <v>316</v>
      </c>
      <c r="F113" s="28" t="s">
        <v>27</v>
      </c>
      <c r="G113" s="34">
        <v>210020</v>
      </c>
      <c r="H113" s="41">
        <f>IF(G113&lt;&gt;0,I113/G113,0)</f>
        <v>6120.6512236929821</v>
      </c>
      <c r="I113" s="32">
        <v>1285459170</v>
      </c>
      <c r="J113" s="41" t="s">
        <v>23</v>
      </c>
      <c r="K113" s="41" t="s">
        <v>23</v>
      </c>
      <c r="L113" s="34">
        <v>46929</v>
      </c>
      <c r="M113" s="41">
        <f>IF(L113&lt;&gt;0,N113/L113,0)</f>
        <v>6867.2679300645668</v>
      </c>
      <c r="N113" s="32">
        <v>322274016.69000006</v>
      </c>
      <c r="O113" s="34">
        <v>46929</v>
      </c>
      <c r="P113" s="41">
        <f>IF(O113&lt;&gt;0,Q113/O113,0)</f>
        <v>6289.024411344798</v>
      </c>
      <c r="Q113" s="32">
        <v>295137626.60000002</v>
      </c>
      <c r="R113" s="41" t="s">
        <v>23</v>
      </c>
      <c r="S113" s="41" t="s">
        <v>23</v>
      </c>
      <c r="T113" s="41">
        <f>G113-O113</f>
        <v>163091</v>
      </c>
      <c r="U113" s="58">
        <f>IF(G113&lt;&gt;0,O113/G113,0)</f>
        <v>0.22345014760498999</v>
      </c>
      <c r="V113" s="41">
        <f t="shared" si="61"/>
        <v>990321543.39999998</v>
      </c>
      <c r="W113" s="58">
        <f t="shared" si="62"/>
        <v>0.22959704476650161</v>
      </c>
    </row>
    <row r="114" spans="1:23" s="6" customFormat="1" ht="24.95" customHeight="1">
      <c r="A114" s="56" t="s">
        <v>143</v>
      </c>
      <c r="B114" s="83" t="s">
        <v>144</v>
      </c>
      <c r="C114" s="303" t="s">
        <v>63</v>
      </c>
      <c r="D114" s="84" t="s">
        <v>317</v>
      </c>
      <c r="E114" s="125" t="s">
        <v>318</v>
      </c>
      <c r="F114" s="49" t="s">
        <v>23</v>
      </c>
      <c r="G114" s="49" t="s">
        <v>23</v>
      </c>
      <c r="H114" s="49" t="s">
        <v>23</v>
      </c>
      <c r="I114" s="41">
        <f>I115+I132</f>
        <v>8323720457.8999996</v>
      </c>
      <c r="J114" s="41" t="s">
        <v>23</v>
      </c>
      <c r="K114" s="41" t="s">
        <v>23</v>
      </c>
      <c r="L114" s="49" t="s">
        <v>23</v>
      </c>
      <c r="M114" s="49" t="s">
        <v>23</v>
      </c>
      <c r="N114" s="41">
        <f>N115+N132</f>
        <v>1792503343.29</v>
      </c>
      <c r="O114" s="49" t="s">
        <v>23</v>
      </c>
      <c r="P114" s="49" t="s">
        <v>23</v>
      </c>
      <c r="Q114" s="41">
        <f>Q115+Q132</f>
        <v>1398832963.8800001</v>
      </c>
      <c r="R114" s="41" t="s">
        <v>23</v>
      </c>
      <c r="S114" s="41" t="s">
        <v>23</v>
      </c>
      <c r="T114" s="49" t="s">
        <v>23</v>
      </c>
      <c r="U114" s="49" t="s">
        <v>23</v>
      </c>
      <c r="V114" s="41">
        <f t="shared" si="61"/>
        <v>6924887494.0199995</v>
      </c>
      <c r="W114" s="58">
        <f t="shared" si="62"/>
        <v>0.16805381331041397</v>
      </c>
    </row>
    <row r="115" spans="1:23" s="6" customFormat="1" ht="33.950000000000003" customHeight="1">
      <c r="A115" s="54" t="s">
        <v>147</v>
      </c>
      <c r="B115" s="85" t="s">
        <v>148</v>
      </c>
      <c r="C115" s="304"/>
      <c r="D115" s="89" t="s">
        <v>319</v>
      </c>
      <c r="E115" s="128" t="s">
        <v>320</v>
      </c>
      <c r="F115" s="16" t="s">
        <v>151</v>
      </c>
      <c r="G115" s="49" t="s">
        <v>23</v>
      </c>
      <c r="H115" s="49" t="s">
        <v>23</v>
      </c>
      <c r="I115" s="31">
        <f>I116+I121+I122+I131</f>
        <v>7793888870</v>
      </c>
      <c r="J115" s="41" t="s">
        <v>23</v>
      </c>
      <c r="K115" s="41" t="s">
        <v>23</v>
      </c>
      <c r="L115" s="49" t="s">
        <v>23</v>
      </c>
      <c r="M115" s="49" t="s">
        <v>23</v>
      </c>
      <c r="N115" s="31">
        <f>N116+N121+N122+N131</f>
        <v>1690635056.48</v>
      </c>
      <c r="O115" s="49" t="s">
        <v>23</v>
      </c>
      <c r="P115" s="49" t="s">
        <v>23</v>
      </c>
      <c r="Q115" s="31">
        <f>Q116+Q121+Q122+Q131</f>
        <v>1328729193.01</v>
      </c>
      <c r="R115" s="41" t="s">
        <v>23</v>
      </c>
      <c r="S115" s="41" t="s">
        <v>23</v>
      </c>
      <c r="T115" s="44" t="s">
        <v>23</v>
      </c>
      <c r="U115" s="44" t="s">
        <v>23</v>
      </c>
      <c r="V115" s="31">
        <f t="shared" si="61"/>
        <v>6465159676.9899998</v>
      </c>
      <c r="W115" s="35">
        <f t="shared" si="62"/>
        <v>0.17048346662017519</v>
      </c>
    </row>
    <row r="116" spans="1:23" s="6" customFormat="1" ht="33.950000000000003" customHeight="1">
      <c r="A116" s="54" t="s">
        <v>152</v>
      </c>
      <c r="B116" s="142" t="s">
        <v>321</v>
      </c>
      <c r="C116" s="305"/>
      <c r="D116" s="143" t="s">
        <v>322</v>
      </c>
      <c r="E116" s="128" t="s">
        <v>323</v>
      </c>
      <c r="F116" s="16" t="s">
        <v>151</v>
      </c>
      <c r="G116" s="90">
        <f>G117+G118+G120</f>
        <v>1915665</v>
      </c>
      <c r="H116" s="31">
        <f t="shared" ref="H116:H122" si="82">IF(G116&lt;&gt;0,I116/G116,0)</f>
        <v>1454.2442754865804</v>
      </c>
      <c r="I116" s="31">
        <f>I117+I118+I120</f>
        <v>2785844860</v>
      </c>
      <c r="J116" s="41" t="s">
        <v>23</v>
      </c>
      <c r="K116" s="41" t="s">
        <v>23</v>
      </c>
      <c r="L116" s="90">
        <f>L117+L118+L120</f>
        <v>740483</v>
      </c>
      <c r="M116" s="31">
        <f t="shared" ref="M116:M122" si="83">IF(L116&lt;&gt;0,N116/L116,0)</f>
        <v>1001.7148540749755</v>
      </c>
      <c r="N116" s="31">
        <f>N117+N118+N120</f>
        <v>741752820.29000008</v>
      </c>
      <c r="O116" s="90">
        <f>O117+O118+O120</f>
        <v>740483</v>
      </c>
      <c r="P116" s="31">
        <f t="shared" ref="P116:P122" si="84">IF(O116&lt;&gt;0,Q116/O116,0)</f>
        <v>835.53221092179024</v>
      </c>
      <c r="Q116" s="31">
        <f>Q117+Q118+Q120</f>
        <v>618697398.13999999</v>
      </c>
      <c r="R116" s="41" t="s">
        <v>23</v>
      </c>
      <c r="S116" s="41" t="s">
        <v>23</v>
      </c>
      <c r="T116" s="31">
        <f>G116-O116</f>
        <v>1175182</v>
      </c>
      <c r="U116" s="35">
        <f>IF(G116&lt;&gt;0,O116/G116,0)</f>
        <v>0.38654096619189682</v>
      </c>
      <c r="V116" s="31">
        <f t="shared" si="61"/>
        <v>2167147461.8600001</v>
      </c>
      <c r="W116" s="35">
        <f t="shared" si="62"/>
        <v>0.22208609209487709</v>
      </c>
    </row>
    <row r="117" spans="1:23" s="6" customFormat="1" ht="24.95" customHeight="1">
      <c r="A117" s="54"/>
      <c r="B117" s="306" t="s">
        <v>156</v>
      </c>
      <c r="C117" s="306"/>
      <c r="D117" s="306"/>
      <c r="E117" s="145" t="s">
        <v>324</v>
      </c>
      <c r="F117" s="43" t="s">
        <v>159</v>
      </c>
      <c r="G117" s="34">
        <v>186349</v>
      </c>
      <c r="H117" s="31">
        <f t="shared" si="82"/>
        <v>3817.8400206064966</v>
      </c>
      <c r="I117" s="32">
        <v>711450670</v>
      </c>
      <c r="J117" s="41" t="s">
        <v>23</v>
      </c>
      <c r="K117" s="41" t="s">
        <v>23</v>
      </c>
      <c r="L117" s="34">
        <v>44531</v>
      </c>
      <c r="M117" s="31">
        <f t="shared" si="83"/>
        <v>2486.0412297051494</v>
      </c>
      <c r="N117" s="32">
        <v>110705902</v>
      </c>
      <c r="O117" s="34">
        <v>44531</v>
      </c>
      <c r="P117" s="31">
        <f t="shared" si="84"/>
        <v>2486.0412297051494</v>
      </c>
      <c r="Q117" s="32">
        <v>110705902</v>
      </c>
      <c r="R117" s="41" t="s">
        <v>23</v>
      </c>
      <c r="S117" s="41" t="s">
        <v>23</v>
      </c>
      <c r="T117" s="31">
        <f t="shared" ref="T117:T139" si="85">G117-O117</f>
        <v>141818</v>
      </c>
      <c r="U117" s="35">
        <f t="shared" ref="U117:U139" si="86">IF(G117&lt;&gt;0,O117/G117,0)</f>
        <v>0.23896559681028606</v>
      </c>
      <c r="V117" s="31">
        <f t="shared" si="61"/>
        <v>600744768</v>
      </c>
      <c r="W117" s="35">
        <f t="shared" si="62"/>
        <v>0.15560587215414387</v>
      </c>
    </row>
    <row r="118" spans="1:23" s="6" customFormat="1" ht="24.95" customHeight="1">
      <c r="A118" s="54"/>
      <c r="B118" s="306" t="s">
        <v>160</v>
      </c>
      <c r="C118" s="306"/>
      <c r="D118" s="306"/>
      <c r="E118" s="145" t="s">
        <v>325</v>
      </c>
      <c r="F118" s="43" t="s">
        <v>159</v>
      </c>
      <c r="G118" s="34">
        <v>232533</v>
      </c>
      <c r="H118" s="31">
        <f t="shared" si="82"/>
        <v>4665.899979787815</v>
      </c>
      <c r="I118" s="32">
        <v>1084975720</v>
      </c>
      <c r="J118" s="41" t="s">
        <v>23</v>
      </c>
      <c r="K118" s="41" t="s">
        <v>23</v>
      </c>
      <c r="L118" s="34">
        <v>34966</v>
      </c>
      <c r="M118" s="31">
        <f t="shared" si="83"/>
        <v>2647.9946233483956</v>
      </c>
      <c r="N118" s="32">
        <v>92589780</v>
      </c>
      <c r="O118" s="34">
        <v>34966</v>
      </c>
      <c r="P118" s="31">
        <f t="shared" si="84"/>
        <v>2647.9946233483956</v>
      </c>
      <c r="Q118" s="32">
        <v>92589780</v>
      </c>
      <c r="R118" s="41" t="s">
        <v>23</v>
      </c>
      <c r="S118" s="41" t="s">
        <v>23</v>
      </c>
      <c r="T118" s="31">
        <f t="shared" si="85"/>
        <v>197567</v>
      </c>
      <c r="U118" s="35">
        <f t="shared" si="86"/>
        <v>0.15037005500294581</v>
      </c>
      <c r="V118" s="31">
        <f t="shared" si="61"/>
        <v>992385940</v>
      </c>
      <c r="W118" s="35">
        <f t="shared" si="62"/>
        <v>8.5338112451032538E-2</v>
      </c>
    </row>
    <row r="119" spans="1:23" s="6" customFormat="1" ht="24.95" customHeight="1">
      <c r="A119" s="54"/>
      <c r="B119" s="307" t="s">
        <v>163</v>
      </c>
      <c r="C119" s="307"/>
      <c r="D119" s="307"/>
      <c r="E119" s="145" t="s">
        <v>326</v>
      </c>
      <c r="F119" s="43" t="s">
        <v>159</v>
      </c>
      <c r="G119" s="34">
        <v>53407</v>
      </c>
      <c r="H119" s="31">
        <f t="shared" si="82"/>
        <v>2017.5100642237908</v>
      </c>
      <c r="I119" s="32">
        <v>107749160</v>
      </c>
      <c r="J119" s="41" t="s">
        <v>23</v>
      </c>
      <c r="K119" s="41" t="s">
        <v>23</v>
      </c>
      <c r="L119" s="34">
        <v>8744</v>
      </c>
      <c r="M119" s="31">
        <f t="shared" si="83"/>
        <v>1162.1343778591033</v>
      </c>
      <c r="N119" s="32">
        <v>10161703</v>
      </c>
      <c r="O119" s="34">
        <v>8744</v>
      </c>
      <c r="P119" s="31">
        <f t="shared" si="84"/>
        <v>1162.1343778591033</v>
      </c>
      <c r="Q119" s="32">
        <v>10161703</v>
      </c>
      <c r="R119" s="41" t="s">
        <v>23</v>
      </c>
      <c r="S119" s="41" t="s">
        <v>23</v>
      </c>
      <c r="T119" s="31">
        <f t="shared" si="85"/>
        <v>44663</v>
      </c>
      <c r="U119" s="35">
        <f t="shared" si="86"/>
        <v>0.1637238564233153</v>
      </c>
      <c r="V119" s="31">
        <f t="shared" si="61"/>
        <v>97587457</v>
      </c>
      <c r="W119" s="35">
        <f t="shared" si="62"/>
        <v>9.4308883707306862E-2</v>
      </c>
    </row>
    <row r="120" spans="1:23" s="6" customFormat="1" ht="24.95" customHeight="1">
      <c r="A120" s="54"/>
      <c r="B120" s="306" t="s">
        <v>166</v>
      </c>
      <c r="C120" s="306"/>
      <c r="D120" s="306"/>
      <c r="E120" s="145" t="s">
        <v>327</v>
      </c>
      <c r="F120" s="43" t="s">
        <v>70</v>
      </c>
      <c r="G120" s="34">
        <v>1496783</v>
      </c>
      <c r="H120" s="31">
        <f t="shared" si="82"/>
        <v>661.0300023450294</v>
      </c>
      <c r="I120" s="32">
        <v>989418470.00000012</v>
      </c>
      <c r="J120" s="41" t="s">
        <v>23</v>
      </c>
      <c r="K120" s="41" t="s">
        <v>23</v>
      </c>
      <c r="L120" s="34">
        <v>660986</v>
      </c>
      <c r="M120" s="31">
        <f t="shared" si="83"/>
        <v>814.62714534044608</v>
      </c>
      <c r="N120" s="32">
        <v>538457138.29000008</v>
      </c>
      <c r="O120" s="34">
        <v>660986</v>
      </c>
      <c r="P120" s="31">
        <f t="shared" si="84"/>
        <v>628.4576619474542</v>
      </c>
      <c r="Q120" s="32">
        <v>415401716.13999999</v>
      </c>
      <c r="R120" s="41" t="s">
        <v>23</v>
      </c>
      <c r="S120" s="41" t="s">
        <v>23</v>
      </c>
      <c r="T120" s="31">
        <f t="shared" si="85"/>
        <v>835797</v>
      </c>
      <c r="U120" s="35">
        <f t="shared" si="86"/>
        <v>0.44160442762912194</v>
      </c>
      <c r="V120" s="31">
        <f t="shared" si="61"/>
        <v>574016753.86000013</v>
      </c>
      <c r="W120" s="35">
        <f t="shared" si="62"/>
        <v>0.41984431131551442</v>
      </c>
    </row>
    <row r="121" spans="1:23" s="6" customFormat="1" ht="24.95" customHeight="1">
      <c r="A121" s="54" t="s">
        <v>169</v>
      </c>
      <c r="B121" s="308" t="s">
        <v>328</v>
      </c>
      <c r="C121" s="308"/>
      <c r="D121" s="308"/>
      <c r="E121" s="128" t="s">
        <v>329</v>
      </c>
      <c r="F121" s="16" t="s">
        <v>70</v>
      </c>
      <c r="G121" s="34">
        <v>378886</v>
      </c>
      <c r="H121" s="31">
        <f t="shared" si="82"/>
        <v>1432.9699962521709</v>
      </c>
      <c r="I121" s="32">
        <v>542932270</v>
      </c>
      <c r="J121" s="41" t="s">
        <v>23</v>
      </c>
      <c r="K121" s="41" t="s">
        <v>23</v>
      </c>
      <c r="L121" s="34">
        <v>115140</v>
      </c>
      <c r="M121" s="31">
        <f t="shared" si="83"/>
        <v>1362.5625121591104</v>
      </c>
      <c r="N121" s="32">
        <v>156885447.64999998</v>
      </c>
      <c r="O121" s="34">
        <v>115140</v>
      </c>
      <c r="P121" s="31">
        <f t="shared" si="84"/>
        <v>1152.8127289386834</v>
      </c>
      <c r="Q121" s="32">
        <v>132734857.61</v>
      </c>
      <c r="R121" s="41" t="s">
        <v>23</v>
      </c>
      <c r="S121" s="41" t="s">
        <v>23</v>
      </c>
      <c r="T121" s="31">
        <f t="shared" si="85"/>
        <v>263746</v>
      </c>
      <c r="U121" s="35">
        <f t="shared" si="86"/>
        <v>0.30389088010641724</v>
      </c>
      <c r="V121" s="31">
        <f t="shared" si="61"/>
        <v>410197412.38999999</v>
      </c>
      <c r="W121" s="35">
        <f t="shared" si="62"/>
        <v>0.24447774601793332</v>
      </c>
    </row>
    <row r="122" spans="1:23" s="6" customFormat="1" ht="65.25" customHeight="1">
      <c r="A122" s="54" t="s">
        <v>173</v>
      </c>
      <c r="B122" s="309" t="s">
        <v>330</v>
      </c>
      <c r="C122" s="310"/>
      <c r="D122" s="311"/>
      <c r="E122" s="128" t="s">
        <v>331</v>
      </c>
      <c r="F122" s="20" t="s">
        <v>39</v>
      </c>
      <c r="G122" s="34">
        <v>1254322</v>
      </c>
      <c r="H122" s="31">
        <f t="shared" si="82"/>
        <v>3214.1300001116142</v>
      </c>
      <c r="I122" s="32">
        <v>4031553970</v>
      </c>
      <c r="J122" s="41" t="s">
        <v>23</v>
      </c>
      <c r="K122" s="41" t="s">
        <v>23</v>
      </c>
      <c r="L122" s="34">
        <v>176413</v>
      </c>
      <c r="M122" s="31">
        <f t="shared" si="83"/>
        <v>4433.8223744281886</v>
      </c>
      <c r="N122" s="32">
        <v>782183906.53999996</v>
      </c>
      <c r="O122" s="34">
        <v>176413</v>
      </c>
      <c r="P122" s="31">
        <f t="shared" si="84"/>
        <v>3216.7927264997479</v>
      </c>
      <c r="Q122" s="32">
        <v>567484055.25999999</v>
      </c>
      <c r="R122" s="41" t="s">
        <v>23</v>
      </c>
      <c r="S122" s="41" t="s">
        <v>23</v>
      </c>
      <c r="T122" s="31">
        <f t="shared" si="85"/>
        <v>1077909</v>
      </c>
      <c r="U122" s="35">
        <f t="shared" si="86"/>
        <v>0.1406441089289672</v>
      </c>
      <c r="V122" s="31">
        <f t="shared" si="61"/>
        <v>3464069914.7399998</v>
      </c>
      <c r="W122" s="35">
        <f t="shared" si="62"/>
        <v>0.14076062468289369</v>
      </c>
    </row>
    <row r="123" spans="1:23" s="6" customFormat="1" ht="24.95" customHeight="1">
      <c r="A123" s="54"/>
      <c r="B123" s="306" t="s">
        <v>177</v>
      </c>
      <c r="C123" s="306"/>
      <c r="D123" s="306"/>
      <c r="E123" s="145" t="s">
        <v>332</v>
      </c>
      <c r="F123" s="43" t="s">
        <v>70</v>
      </c>
      <c r="G123" s="34">
        <v>3447212</v>
      </c>
      <c r="H123" s="31">
        <f>IF(G123&lt;&gt;0,I122/G123,0)</f>
        <v>1169.5114689784093</v>
      </c>
      <c r="I123" s="31" t="s">
        <v>23</v>
      </c>
      <c r="J123" s="41" t="s">
        <v>23</v>
      </c>
      <c r="K123" s="41" t="s">
        <v>23</v>
      </c>
      <c r="L123" s="34">
        <v>515175</v>
      </c>
      <c r="M123" s="31">
        <f>IF(L123&lt;&gt;0,N122/L123,0)</f>
        <v>1518.2877789877225</v>
      </c>
      <c r="N123" s="31" t="s">
        <v>23</v>
      </c>
      <c r="O123" s="34">
        <v>515175</v>
      </c>
      <c r="P123" s="31">
        <f>IF(O123&lt;&gt;0,Q122/O123,0)</f>
        <v>1101.5364784005435</v>
      </c>
      <c r="Q123" s="31" t="s">
        <v>23</v>
      </c>
      <c r="R123" s="41" t="s">
        <v>23</v>
      </c>
      <c r="S123" s="41" t="s">
        <v>23</v>
      </c>
      <c r="T123" s="31">
        <f t="shared" si="85"/>
        <v>2932037</v>
      </c>
      <c r="U123" s="35">
        <f t="shared" si="86"/>
        <v>0.14944685734442789</v>
      </c>
      <c r="V123" s="44" t="s">
        <v>23</v>
      </c>
      <c r="W123" s="44" t="s">
        <v>23</v>
      </c>
    </row>
    <row r="124" spans="1:23" s="6" customFormat="1" ht="24.95" customHeight="1">
      <c r="A124" s="54"/>
      <c r="B124" s="306" t="s">
        <v>180</v>
      </c>
      <c r="C124" s="306"/>
      <c r="D124" s="306"/>
      <c r="E124" s="145" t="s">
        <v>333</v>
      </c>
      <c r="F124" s="43" t="s">
        <v>183</v>
      </c>
      <c r="G124" s="34">
        <v>33722</v>
      </c>
      <c r="H124" s="31">
        <f t="shared" ref="H124:H139" si="87">IF(G124&lt;&gt;0,I124/G124,0)</f>
        <v>5010</v>
      </c>
      <c r="I124" s="32">
        <v>168947220</v>
      </c>
      <c r="J124" s="41" t="s">
        <v>23</v>
      </c>
      <c r="K124" s="41" t="s">
        <v>23</v>
      </c>
      <c r="L124" s="34">
        <v>15496</v>
      </c>
      <c r="M124" s="31">
        <f t="shared" ref="M124:M132" si="88">IF(L124&lt;&gt;0,N124/L124,0)</f>
        <v>4075.8105962829118</v>
      </c>
      <c r="N124" s="32">
        <v>63158761</v>
      </c>
      <c r="O124" s="34">
        <v>15496</v>
      </c>
      <c r="P124" s="31">
        <f t="shared" ref="P124:P132" si="89">IF(O124&lt;&gt;0,Q124/O124,0)</f>
        <v>4082.0076148683529</v>
      </c>
      <c r="Q124" s="32">
        <v>63254790</v>
      </c>
      <c r="R124" s="41" t="s">
        <v>23</v>
      </c>
      <c r="S124" s="41" t="s">
        <v>23</v>
      </c>
      <c r="T124" s="31">
        <f t="shared" si="85"/>
        <v>18226</v>
      </c>
      <c r="U124" s="35">
        <f t="shared" si="86"/>
        <v>0.45952197378565923</v>
      </c>
      <c r="V124" s="31">
        <f t="shared" ref="V124:V132" si="90">I124-Q124</f>
        <v>105692430</v>
      </c>
      <c r="W124" s="35">
        <f t="shared" ref="W124:W132" si="91">IF(I124&lt;&gt;0,Q124/I124,0)</f>
        <v>0.37440562798251431</v>
      </c>
    </row>
    <row r="125" spans="1:23" s="6" customFormat="1" ht="24.95" customHeight="1">
      <c r="A125" s="54"/>
      <c r="B125" s="306" t="s">
        <v>184</v>
      </c>
      <c r="C125" s="306"/>
      <c r="D125" s="306"/>
      <c r="E125" s="145" t="s">
        <v>334</v>
      </c>
      <c r="F125" s="43" t="s">
        <v>183</v>
      </c>
      <c r="G125" s="34">
        <v>12147</v>
      </c>
      <c r="H125" s="31">
        <f t="shared" si="87"/>
        <v>6377.0000823248538</v>
      </c>
      <c r="I125" s="32">
        <v>77461420</v>
      </c>
      <c r="J125" s="41" t="s">
        <v>23</v>
      </c>
      <c r="K125" s="41" t="s">
        <v>23</v>
      </c>
      <c r="L125" s="34">
        <v>5131</v>
      </c>
      <c r="M125" s="31">
        <f t="shared" si="88"/>
        <v>6278.318651335022</v>
      </c>
      <c r="N125" s="32">
        <v>32214053</v>
      </c>
      <c r="O125" s="34">
        <v>5131</v>
      </c>
      <c r="P125" s="31">
        <f t="shared" si="89"/>
        <v>6180.3371662443969</v>
      </c>
      <c r="Q125" s="32">
        <v>31711310</v>
      </c>
      <c r="R125" s="41" t="s">
        <v>23</v>
      </c>
      <c r="S125" s="41" t="s">
        <v>23</v>
      </c>
      <c r="T125" s="31">
        <f t="shared" si="85"/>
        <v>7016</v>
      </c>
      <c r="U125" s="35">
        <f t="shared" si="86"/>
        <v>0.4224088252243352</v>
      </c>
      <c r="V125" s="31">
        <f t="shared" si="90"/>
        <v>45750110</v>
      </c>
      <c r="W125" s="35">
        <f t="shared" si="91"/>
        <v>0.40938198654246205</v>
      </c>
    </row>
    <row r="126" spans="1:23" s="6" customFormat="1" ht="24.95" customHeight="1">
      <c r="A126" s="54"/>
      <c r="B126" s="306" t="s">
        <v>187</v>
      </c>
      <c r="C126" s="306"/>
      <c r="D126" s="306"/>
      <c r="E126" s="145" t="s">
        <v>335</v>
      </c>
      <c r="F126" s="43" t="s">
        <v>183</v>
      </c>
      <c r="G126" s="34">
        <v>63408</v>
      </c>
      <c r="H126" s="31">
        <f t="shared" si="87"/>
        <v>1011.6400138783749</v>
      </c>
      <c r="I126" s="32">
        <v>64146070</v>
      </c>
      <c r="J126" s="41" t="s">
        <v>23</v>
      </c>
      <c r="K126" s="41" t="s">
        <v>23</v>
      </c>
      <c r="L126" s="34">
        <v>13804</v>
      </c>
      <c r="M126" s="31">
        <f t="shared" si="88"/>
        <v>998.68697478991601</v>
      </c>
      <c r="N126" s="32">
        <v>13785875</v>
      </c>
      <c r="O126" s="34">
        <v>13804</v>
      </c>
      <c r="P126" s="31">
        <f t="shared" si="89"/>
        <v>998.68697478991601</v>
      </c>
      <c r="Q126" s="32">
        <v>13785875</v>
      </c>
      <c r="R126" s="41" t="s">
        <v>23</v>
      </c>
      <c r="S126" s="41" t="s">
        <v>23</v>
      </c>
      <c r="T126" s="31">
        <f t="shared" si="85"/>
        <v>49604</v>
      </c>
      <c r="U126" s="35">
        <f t="shared" si="86"/>
        <v>0.21770123643704264</v>
      </c>
      <c r="V126" s="31">
        <f t="shared" si="90"/>
        <v>50360195</v>
      </c>
      <c r="W126" s="35">
        <f t="shared" si="91"/>
        <v>0.21491378973022041</v>
      </c>
    </row>
    <row r="127" spans="1:23" s="6" customFormat="1" ht="24.95" customHeight="1">
      <c r="A127" s="54"/>
      <c r="B127" s="306" t="s">
        <v>190</v>
      </c>
      <c r="C127" s="306"/>
      <c r="D127" s="306"/>
      <c r="E127" s="145" t="s">
        <v>336</v>
      </c>
      <c r="F127" s="43" t="s">
        <v>183</v>
      </c>
      <c r="G127" s="34">
        <v>20660</v>
      </c>
      <c r="H127" s="31">
        <f t="shared" si="87"/>
        <v>1855.0401742497579</v>
      </c>
      <c r="I127" s="32">
        <v>38325130</v>
      </c>
      <c r="J127" s="41" t="s">
        <v>23</v>
      </c>
      <c r="K127" s="41" t="s">
        <v>23</v>
      </c>
      <c r="L127" s="34">
        <v>11704</v>
      </c>
      <c r="M127" s="31">
        <f t="shared" si="88"/>
        <v>1566.0415242652084</v>
      </c>
      <c r="N127" s="32">
        <v>18328950</v>
      </c>
      <c r="O127" s="34">
        <v>11704</v>
      </c>
      <c r="P127" s="31">
        <f t="shared" si="89"/>
        <v>1538.2903280929597</v>
      </c>
      <c r="Q127" s="32">
        <v>18004150</v>
      </c>
      <c r="R127" s="41" t="s">
        <v>23</v>
      </c>
      <c r="S127" s="41" t="s">
        <v>23</v>
      </c>
      <c r="T127" s="31">
        <f t="shared" si="85"/>
        <v>8956</v>
      </c>
      <c r="U127" s="35">
        <f t="shared" si="86"/>
        <v>0.5665053242981607</v>
      </c>
      <c r="V127" s="31">
        <f t="shared" si="90"/>
        <v>20320980</v>
      </c>
      <c r="W127" s="35">
        <f t="shared" si="91"/>
        <v>0.46977400989898793</v>
      </c>
    </row>
    <row r="128" spans="1:23" s="6" customFormat="1" ht="33.950000000000003" customHeight="1">
      <c r="A128" s="54"/>
      <c r="B128" s="306" t="s">
        <v>193</v>
      </c>
      <c r="C128" s="306"/>
      <c r="D128" s="306"/>
      <c r="E128" s="145" t="s">
        <v>337</v>
      </c>
      <c r="F128" s="43" t="s">
        <v>183</v>
      </c>
      <c r="G128" s="34">
        <v>683</v>
      </c>
      <c r="H128" s="31">
        <f t="shared" si="87"/>
        <v>8567.994143484626</v>
      </c>
      <c r="I128" s="32">
        <v>5851940</v>
      </c>
      <c r="J128" s="41" t="s">
        <v>23</v>
      </c>
      <c r="K128" s="41" t="s">
        <v>23</v>
      </c>
      <c r="L128" s="34">
        <v>0</v>
      </c>
      <c r="M128" s="31">
        <f t="shared" si="88"/>
        <v>0</v>
      </c>
      <c r="N128" s="32">
        <v>0</v>
      </c>
      <c r="O128" s="34">
        <v>0</v>
      </c>
      <c r="P128" s="31">
        <f t="shared" si="89"/>
        <v>0</v>
      </c>
      <c r="Q128" s="32">
        <v>0</v>
      </c>
      <c r="R128" s="41" t="s">
        <v>23</v>
      </c>
      <c r="S128" s="41" t="s">
        <v>23</v>
      </c>
      <c r="T128" s="31">
        <f t="shared" si="85"/>
        <v>683</v>
      </c>
      <c r="U128" s="35">
        <f t="shared" si="86"/>
        <v>0</v>
      </c>
      <c r="V128" s="31">
        <f t="shared" si="90"/>
        <v>5851940</v>
      </c>
      <c r="W128" s="35">
        <f t="shared" si="91"/>
        <v>0</v>
      </c>
    </row>
    <row r="129" spans="1:23" s="6" customFormat="1" ht="50.1" customHeight="1">
      <c r="A129" s="54"/>
      <c r="B129" s="306" t="s">
        <v>196</v>
      </c>
      <c r="C129" s="306"/>
      <c r="D129" s="306"/>
      <c r="E129" s="145" t="s">
        <v>338</v>
      </c>
      <c r="F129" s="43" t="s">
        <v>183</v>
      </c>
      <c r="G129" s="34">
        <v>9269</v>
      </c>
      <c r="H129" s="31">
        <f t="shared" si="87"/>
        <v>3842.0304239939583</v>
      </c>
      <c r="I129" s="32">
        <v>35611780</v>
      </c>
      <c r="J129" s="41" t="s">
        <v>23</v>
      </c>
      <c r="K129" s="41" t="s">
        <v>23</v>
      </c>
      <c r="L129" s="34">
        <v>1142</v>
      </c>
      <c r="M129" s="31">
        <f t="shared" si="88"/>
        <v>4305.6042031523639</v>
      </c>
      <c r="N129" s="32">
        <v>4917000</v>
      </c>
      <c r="O129" s="34">
        <v>1142</v>
      </c>
      <c r="P129" s="31">
        <f t="shared" si="89"/>
        <v>4305.6042031523639</v>
      </c>
      <c r="Q129" s="32">
        <v>4917000</v>
      </c>
      <c r="R129" s="41" t="s">
        <v>23</v>
      </c>
      <c r="S129" s="41" t="s">
        <v>23</v>
      </c>
      <c r="T129" s="31">
        <f t="shared" si="85"/>
        <v>8127</v>
      </c>
      <c r="U129" s="35">
        <f t="shared" si="86"/>
        <v>0.12320638688100119</v>
      </c>
      <c r="V129" s="31">
        <f t="shared" si="90"/>
        <v>30694780</v>
      </c>
      <c r="W129" s="35">
        <f t="shared" si="91"/>
        <v>0.13807228956261103</v>
      </c>
    </row>
    <row r="130" spans="1:23" s="6" customFormat="1" ht="33.950000000000003" customHeight="1">
      <c r="A130" s="54"/>
      <c r="B130" s="306" t="s">
        <v>199</v>
      </c>
      <c r="C130" s="306"/>
      <c r="D130" s="306"/>
      <c r="E130" s="145" t="s">
        <v>339</v>
      </c>
      <c r="F130" s="43" t="s">
        <v>183</v>
      </c>
      <c r="G130" s="34">
        <v>193307</v>
      </c>
      <c r="H130" s="31">
        <f t="shared" si="87"/>
        <v>540</v>
      </c>
      <c r="I130" s="32">
        <v>104385780</v>
      </c>
      <c r="J130" s="41" t="s">
        <v>23</v>
      </c>
      <c r="K130" s="41" t="s">
        <v>23</v>
      </c>
      <c r="L130" s="34">
        <v>4570</v>
      </c>
      <c r="M130" s="31">
        <f t="shared" si="88"/>
        <v>539.98336980306351</v>
      </c>
      <c r="N130" s="32">
        <v>2467724</v>
      </c>
      <c r="O130" s="34">
        <v>4570</v>
      </c>
      <c r="P130" s="31">
        <f t="shared" si="89"/>
        <v>539.98336980306351</v>
      </c>
      <c r="Q130" s="32">
        <v>2467724</v>
      </c>
      <c r="R130" s="41" t="s">
        <v>23</v>
      </c>
      <c r="S130" s="41" t="s">
        <v>23</v>
      </c>
      <c r="T130" s="31">
        <f t="shared" si="85"/>
        <v>188737</v>
      </c>
      <c r="U130" s="35">
        <f t="shared" si="86"/>
        <v>2.3641151122308038E-2</v>
      </c>
      <c r="V130" s="31">
        <f t="shared" si="90"/>
        <v>101918056</v>
      </c>
      <c r="W130" s="35">
        <f t="shared" si="91"/>
        <v>2.3640423053791427E-2</v>
      </c>
    </row>
    <row r="131" spans="1:23" s="6" customFormat="1" ht="24.95" customHeight="1">
      <c r="A131" s="54" t="s">
        <v>202</v>
      </c>
      <c r="B131" s="312" t="s">
        <v>203</v>
      </c>
      <c r="C131" s="312"/>
      <c r="D131" s="312"/>
      <c r="E131" s="128" t="s">
        <v>340</v>
      </c>
      <c r="F131" s="16" t="s">
        <v>159</v>
      </c>
      <c r="G131" s="34">
        <v>183644</v>
      </c>
      <c r="H131" s="31">
        <f t="shared" si="87"/>
        <v>2360.8599790899789</v>
      </c>
      <c r="I131" s="32">
        <v>433557770.00000006</v>
      </c>
      <c r="J131" s="41" t="s">
        <v>23</v>
      </c>
      <c r="K131" s="41" t="s">
        <v>23</v>
      </c>
      <c r="L131" s="34">
        <v>5142</v>
      </c>
      <c r="M131" s="31">
        <f t="shared" si="88"/>
        <v>1908.3784519642163</v>
      </c>
      <c r="N131" s="32">
        <v>9812882</v>
      </c>
      <c r="O131" s="34">
        <v>5142</v>
      </c>
      <c r="P131" s="31">
        <f t="shared" si="89"/>
        <v>1908.3784519642163</v>
      </c>
      <c r="Q131" s="32">
        <v>9812882</v>
      </c>
      <c r="R131" s="41" t="s">
        <v>23</v>
      </c>
      <c r="S131" s="41" t="s">
        <v>23</v>
      </c>
      <c r="T131" s="31">
        <f t="shared" si="85"/>
        <v>178502</v>
      </c>
      <c r="U131" s="35">
        <f t="shared" si="86"/>
        <v>2.7999825749820306E-2</v>
      </c>
      <c r="V131" s="31">
        <f t="shared" si="90"/>
        <v>423744888.00000006</v>
      </c>
      <c r="W131" s="35">
        <f t="shared" si="91"/>
        <v>2.2633389778713917E-2</v>
      </c>
    </row>
    <row r="132" spans="1:23" s="6" customFormat="1" ht="24.95" customHeight="1">
      <c r="A132" s="54" t="s">
        <v>206</v>
      </c>
      <c r="B132" s="308" t="s">
        <v>207</v>
      </c>
      <c r="C132" s="308"/>
      <c r="D132" s="308"/>
      <c r="E132" s="128" t="s">
        <v>341</v>
      </c>
      <c r="F132" s="16" t="s">
        <v>56</v>
      </c>
      <c r="G132" s="34">
        <v>17996</v>
      </c>
      <c r="H132" s="31">
        <f t="shared" si="87"/>
        <v>29441.630801289175</v>
      </c>
      <c r="I132" s="32">
        <v>529831587.89999998</v>
      </c>
      <c r="J132" s="41" t="s">
        <v>23</v>
      </c>
      <c r="K132" s="41" t="s">
        <v>23</v>
      </c>
      <c r="L132" s="34">
        <v>3770</v>
      </c>
      <c r="M132" s="31">
        <f t="shared" si="88"/>
        <v>27020.765732095493</v>
      </c>
      <c r="N132" s="32">
        <v>101868286.81</v>
      </c>
      <c r="O132" s="34">
        <v>3770</v>
      </c>
      <c r="P132" s="31">
        <f t="shared" si="89"/>
        <v>18595.164687002652</v>
      </c>
      <c r="Q132" s="32">
        <v>70103770.870000005</v>
      </c>
      <c r="R132" s="41" t="s">
        <v>23</v>
      </c>
      <c r="S132" s="41" t="s">
        <v>23</v>
      </c>
      <c r="T132" s="31">
        <f t="shared" si="85"/>
        <v>14226</v>
      </c>
      <c r="U132" s="35">
        <f t="shared" si="86"/>
        <v>0.20949099799955545</v>
      </c>
      <c r="V132" s="31">
        <f t="shared" si="90"/>
        <v>459727817.02999997</v>
      </c>
      <c r="W132" s="35">
        <f t="shared" si="91"/>
        <v>0.13231330949492454</v>
      </c>
    </row>
    <row r="133" spans="1:23" s="6" customFormat="1" ht="24.95" customHeight="1">
      <c r="A133" s="54"/>
      <c r="B133" s="313" t="s">
        <v>210</v>
      </c>
      <c r="C133" s="314"/>
      <c r="D133" s="315"/>
      <c r="E133" s="145" t="s">
        <v>342</v>
      </c>
      <c r="F133" s="43" t="s">
        <v>213</v>
      </c>
      <c r="G133" s="34">
        <v>200634</v>
      </c>
      <c r="H133" s="31">
        <f>IF(G133&lt;&gt;0,I132/G133,0)</f>
        <v>2640.7866458327103</v>
      </c>
      <c r="I133" s="41" t="s">
        <v>23</v>
      </c>
      <c r="J133" s="41"/>
      <c r="K133" s="41"/>
      <c r="L133" s="34">
        <v>42504</v>
      </c>
      <c r="M133" s="31">
        <f>IF(L133&lt;&gt;0,N132/L133,0)</f>
        <v>2396.67529667796</v>
      </c>
      <c r="N133" s="41" t="s">
        <v>23</v>
      </c>
      <c r="O133" s="34">
        <v>42504</v>
      </c>
      <c r="P133" s="31">
        <f>IF(O133&lt;&gt;0,Q132/O133,0)</f>
        <v>1649.3452585639</v>
      </c>
      <c r="Q133" s="41" t="s">
        <v>23</v>
      </c>
      <c r="R133" s="41"/>
      <c r="S133" s="41"/>
      <c r="T133" s="31">
        <f t="shared" si="85"/>
        <v>158130</v>
      </c>
      <c r="U133" s="35">
        <f t="shared" si="86"/>
        <v>0.21184844044379317</v>
      </c>
      <c r="V133" s="44" t="s">
        <v>23</v>
      </c>
      <c r="W133" s="44" t="s">
        <v>23</v>
      </c>
    </row>
    <row r="134" spans="1:23" s="6" customFormat="1" ht="24.95" customHeight="1">
      <c r="A134" s="54" t="s">
        <v>214</v>
      </c>
      <c r="B134" s="312" t="s">
        <v>215</v>
      </c>
      <c r="C134" s="312"/>
      <c r="D134" s="312"/>
      <c r="E134" s="128" t="s">
        <v>343</v>
      </c>
      <c r="F134" s="18" t="s">
        <v>56</v>
      </c>
      <c r="G134" s="34">
        <v>545</v>
      </c>
      <c r="H134" s="31">
        <f t="shared" si="87"/>
        <v>27257.951192660556</v>
      </c>
      <c r="I134" s="32">
        <v>14855583.400000002</v>
      </c>
      <c r="J134" s="41" t="s">
        <v>23</v>
      </c>
      <c r="K134" s="41" t="s">
        <v>23</v>
      </c>
      <c r="L134" s="34">
        <v>172</v>
      </c>
      <c r="M134" s="31">
        <f t="shared" ref="M134:M136" si="92">IF(L134&lt;&gt;0,N134/L134,0)</f>
        <v>24954.234360465114</v>
      </c>
      <c r="N134" s="32">
        <v>4292128.3099999996</v>
      </c>
      <c r="O134" s="34">
        <v>172</v>
      </c>
      <c r="P134" s="31">
        <f t="shared" ref="P134:P136" si="93">IF(O134&lt;&gt;0,Q134/O134,0)</f>
        <v>21121.692034883719</v>
      </c>
      <c r="Q134" s="32">
        <v>3632931.03</v>
      </c>
      <c r="R134" s="41" t="s">
        <v>23</v>
      </c>
      <c r="S134" s="41" t="s">
        <v>23</v>
      </c>
      <c r="T134" s="31">
        <f t="shared" si="85"/>
        <v>373</v>
      </c>
      <c r="U134" s="35">
        <f t="shared" si="86"/>
        <v>0.31559633027522938</v>
      </c>
      <c r="V134" s="31">
        <f t="shared" ref="V134:V136" si="94">I134-Q134</f>
        <v>11222652.370000003</v>
      </c>
      <c r="W134" s="35">
        <f t="shared" ref="W134:W136" si="95">IF(I134&lt;&gt;0,Q134/I134,0)</f>
        <v>0.24454987274346959</v>
      </c>
    </row>
    <row r="135" spans="1:23" s="6" customFormat="1" ht="24.95" customHeight="1">
      <c r="A135" s="54" t="s">
        <v>218</v>
      </c>
      <c r="B135" s="312" t="s">
        <v>219</v>
      </c>
      <c r="C135" s="312"/>
      <c r="D135" s="312"/>
      <c r="E135" s="128" t="s">
        <v>344</v>
      </c>
      <c r="F135" s="17" t="s">
        <v>222</v>
      </c>
      <c r="G135" s="34">
        <v>0</v>
      </c>
      <c r="H135" s="31">
        <f t="shared" si="87"/>
        <v>0</v>
      </c>
      <c r="I135" s="32">
        <v>0</v>
      </c>
      <c r="J135" s="41" t="s">
        <v>23</v>
      </c>
      <c r="K135" s="41" t="s">
        <v>23</v>
      </c>
      <c r="L135" s="34">
        <v>0</v>
      </c>
      <c r="M135" s="31">
        <f t="shared" si="92"/>
        <v>0</v>
      </c>
      <c r="N135" s="32">
        <v>0</v>
      </c>
      <c r="O135" s="34">
        <v>0</v>
      </c>
      <c r="P135" s="31">
        <f t="shared" si="93"/>
        <v>0</v>
      </c>
      <c r="Q135" s="32">
        <v>0</v>
      </c>
      <c r="R135" s="41" t="s">
        <v>23</v>
      </c>
      <c r="S135" s="41" t="s">
        <v>23</v>
      </c>
      <c r="T135" s="31">
        <f t="shared" si="85"/>
        <v>0</v>
      </c>
      <c r="U135" s="35">
        <f t="shared" si="86"/>
        <v>0</v>
      </c>
      <c r="V135" s="31">
        <f t="shared" si="94"/>
        <v>0</v>
      </c>
      <c r="W135" s="35">
        <f t="shared" si="95"/>
        <v>0</v>
      </c>
    </row>
    <row r="136" spans="1:23" s="6" customFormat="1" ht="63">
      <c r="A136" s="45" t="s">
        <v>223</v>
      </c>
      <c r="B136" s="117" t="s">
        <v>224</v>
      </c>
      <c r="C136" s="291" t="s">
        <v>63</v>
      </c>
      <c r="D136" s="109" t="s">
        <v>345</v>
      </c>
      <c r="E136" s="128" t="s">
        <v>346</v>
      </c>
      <c r="F136" s="39" t="s">
        <v>56</v>
      </c>
      <c r="G136" s="49">
        <f>G132+G141</f>
        <v>47615</v>
      </c>
      <c r="H136" s="41">
        <f t="shared" si="87"/>
        <v>46687.649900241522</v>
      </c>
      <c r="I136" s="41">
        <f>I132+I141</f>
        <v>2223032450</v>
      </c>
      <c r="J136" s="41" t="s">
        <v>23</v>
      </c>
      <c r="K136" s="41" t="s">
        <v>23</v>
      </c>
      <c r="L136" s="49">
        <f>L132+L141</f>
        <v>11439</v>
      </c>
      <c r="M136" s="41">
        <f t="shared" si="92"/>
        <v>42859.934300201072</v>
      </c>
      <c r="N136" s="41">
        <f>N132+N141</f>
        <v>490274788.46000004</v>
      </c>
      <c r="O136" s="49">
        <f>O132+O141</f>
        <v>11439</v>
      </c>
      <c r="P136" s="41">
        <f t="shared" si="93"/>
        <v>19644.464768773494</v>
      </c>
      <c r="Q136" s="41">
        <f>Q132+Q141</f>
        <v>224713032.49000001</v>
      </c>
      <c r="R136" s="41" t="s">
        <v>23</v>
      </c>
      <c r="S136" s="41" t="s">
        <v>23</v>
      </c>
      <c r="T136" s="41">
        <f t="shared" si="85"/>
        <v>36176</v>
      </c>
      <c r="U136" s="58">
        <f t="shared" si="86"/>
        <v>0.24023942035072982</v>
      </c>
      <c r="V136" s="41">
        <f t="shared" si="94"/>
        <v>1998319417.51</v>
      </c>
      <c r="W136" s="58">
        <f t="shared" si="95"/>
        <v>0.10108400913805825</v>
      </c>
    </row>
    <row r="137" spans="1:23" s="6" customFormat="1">
      <c r="A137" s="54"/>
      <c r="B137" s="144" t="s">
        <v>210</v>
      </c>
      <c r="C137" s="292"/>
      <c r="D137" s="92" t="s">
        <v>347</v>
      </c>
      <c r="E137" s="145" t="s">
        <v>348</v>
      </c>
      <c r="F137" s="43" t="s">
        <v>213</v>
      </c>
      <c r="G137" s="114">
        <f>G133+G142</f>
        <v>423881</v>
      </c>
      <c r="H137" s="31">
        <f>IF(G137&lt;&gt;0,I136/G137,0)</f>
        <v>5244.4729770855502</v>
      </c>
      <c r="I137" s="41" t="s">
        <v>23</v>
      </c>
      <c r="J137" s="41"/>
      <c r="K137" s="41"/>
      <c r="L137" s="114">
        <f>L133+L142</f>
        <v>87771</v>
      </c>
      <c r="M137" s="31">
        <f>IF(L137&lt;&gt;0,N136/L137,0)</f>
        <v>5585.8402941746135</v>
      </c>
      <c r="N137" s="41" t="s">
        <v>23</v>
      </c>
      <c r="O137" s="114">
        <f>O133+O142</f>
        <v>87771</v>
      </c>
      <c r="P137" s="31">
        <f>IF(O137&lt;&gt;0,Q136/O137,0)</f>
        <v>2560.2195769673353</v>
      </c>
      <c r="Q137" s="41" t="s">
        <v>23</v>
      </c>
      <c r="R137" s="41"/>
      <c r="S137" s="41"/>
      <c r="T137" s="31">
        <f t="shared" si="85"/>
        <v>336110</v>
      </c>
      <c r="U137" s="35">
        <f t="shared" si="86"/>
        <v>0.20706519046619215</v>
      </c>
      <c r="V137" s="44" t="s">
        <v>23</v>
      </c>
      <c r="W137" s="44" t="s">
        <v>23</v>
      </c>
    </row>
    <row r="138" spans="1:23" s="6" customFormat="1" ht="31.5">
      <c r="A138" s="54" t="s">
        <v>229</v>
      </c>
      <c r="B138" s="120" t="s">
        <v>230</v>
      </c>
      <c r="C138" s="292"/>
      <c r="D138" s="102" t="s">
        <v>349</v>
      </c>
      <c r="E138" s="128" t="s">
        <v>350</v>
      </c>
      <c r="F138" s="16" t="s">
        <v>56</v>
      </c>
      <c r="G138" s="114">
        <f>G134+G143</f>
        <v>7372</v>
      </c>
      <c r="H138" s="31">
        <f t="shared" si="87"/>
        <v>143805.24009766686</v>
      </c>
      <c r="I138" s="115">
        <f>I134+I143</f>
        <v>1060132230</v>
      </c>
      <c r="J138" s="41" t="s">
        <v>23</v>
      </c>
      <c r="K138" s="41" t="s">
        <v>23</v>
      </c>
      <c r="L138" s="114">
        <f>L134+L143</f>
        <v>1757</v>
      </c>
      <c r="M138" s="31">
        <f t="shared" ref="M138:M139" si="96">IF(L138&lt;&gt;0,N138/L138,0)</f>
        <v>91178.128537279452</v>
      </c>
      <c r="N138" s="115">
        <f>N134+N143</f>
        <v>160199971.84</v>
      </c>
      <c r="O138" s="114">
        <f>O134+O143</f>
        <v>1757</v>
      </c>
      <c r="P138" s="31">
        <f t="shared" ref="P138:P139" si="97">IF(O138&lt;&gt;0,Q138/O138,0)</f>
        <v>43603.316835515085</v>
      </c>
      <c r="Q138" s="115">
        <f>Q134+Q143</f>
        <v>76611027.680000007</v>
      </c>
      <c r="R138" s="41" t="s">
        <v>23</v>
      </c>
      <c r="S138" s="41" t="s">
        <v>23</v>
      </c>
      <c r="T138" s="31">
        <f t="shared" si="85"/>
        <v>5615</v>
      </c>
      <c r="U138" s="35">
        <f t="shared" si="86"/>
        <v>0.23833423765599565</v>
      </c>
      <c r="V138" s="31">
        <f t="shared" ref="V138:V141" si="98">I138-Q138</f>
        <v>983521202.31999993</v>
      </c>
      <c r="W138" s="35">
        <f t="shared" ref="W138:W141" si="99">IF(I138&lt;&gt;0,Q138/I138,0)</f>
        <v>7.2265539629900705E-2</v>
      </c>
    </row>
    <row r="139" spans="1:23" s="6" customFormat="1" ht="31.5">
      <c r="A139" s="54" t="s">
        <v>233</v>
      </c>
      <c r="B139" s="120" t="s">
        <v>351</v>
      </c>
      <c r="C139" s="293"/>
      <c r="D139" s="102" t="s">
        <v>352</v>
      </c>
      <c r="E139" s="128" t="s">
        <v>353</v>
      </c>
      <c r="F139" s="17" t="s">
        <v>222</v>
      </c>
      <c r="G139" s="114">
        <f>G135+G144</f>
        <v>393</v>
      </c>
      <c r="H139" s="31">
        <f t="shared" si="87"/>
        <v>149616.99745547073</v>
      </c>
      <c r="I139" s="115">
        <f>I135+I144</f>
        <v>58799480</v>
      </c>
      <c r="J139" s="41" t="s">
        <v>23</v>
      </c>
      <c r="K139" s="41" t="s">
        <v>23</v>
      </c>
      <c r="L139" s="114">
        <f>L135+L144</f>
        <v>0</v>
      </c>
      <c r="M139" s="31">
        <f t="shared" si="96"/>
        <v>0</v>
      </c>
      <c r="N139" s="115">
        <f>N135+N144</f>
        <v>0</v>
      </c>
      <c r="O139" s="114">
        <f>O135+O144</f>
        <v>0</v>
      </c>
      <c r="P139" s="31">
        <f t="shared" si="97"/>
        <v>0</v>
      </c>
      <c r="Q139" s="115">
        <f>Q135+Q144</f>
        <v>0</v>
      </c>
      <c r="R139" s="41" t="s">
        <v>23</v>
      </c>
      <c r="S139" s="41" t="s">
        <v>23</v>
      </c>
      <c r="T139" s="31">
        <f t="shared" si="85"/>
        <v>393</v>
      </c>
      <c r="U139" s="35">
        <f t="shared" si="86"/>
        <v>0</v>
      </c>
      <c r="V139" s="31">
        <f t="shared" si="98"/>
        <v>58799480</v>
      </c>
      <c r="W139" s="35">
        <f t="shared" si="99"/>
        <v>0</v>
      </c>
    </row>
    <row r="140" spans="1:23" s="6" customFormat="1" ht="50.1" customHeight="1">
      <c r="A140" s="116" t="s">
        <v>236</v>
      </c>
      <c r="B140" s="117" t="s">
        <v>237</v>
      </c>
      <c r="C140" s="146" t="s">
        <v>63</v>
      </c>
      <c r="D140" s="47" t="s">
        <v>354</v>
      </c>
      <c r="E140" s="125" t="s">
        <v>355</v>
      </c>
      <c r="F140" s="49" t="s">
        <v>23</v>
      </c>
      <c r="G140" s="49" t="s">
        <v>23</v>
      </c>
      <c r="H140" s="49" t="s">
        <v>23</v>
      </c>
      <c r="I140" s="41">
        <f>I141+I145</f>
        <v>10293218772.1</v>
      </c>
      <c r="J140" s="41" t="s">
        <v>23</v>
      </c>
      <c r="K140" s="41" t="s">
        <v>23</v>
      </c>
      <c r="L140" s="49" t="s">
        <v>23</v>
      </c>
      <c r="M140" s="49" t="s">
        <v>23</v>
      </c>
      <c r="N140" s="41">
        <f>N141+N145</f>
        <v>2318770359.98</v>
      </c>
      <c r="O140" s="49" t="s">
        <v>23</v>
      </c>
      <c r="P140" s="49" t="s">
        <v>23</v>
      </c>
      <c r="Q140" s="41">
        <f>Q141+Q145</f>
        <v>1872392547.4700003</v>
      </c>
      <c r="R140" s="41" t="s">
        <v>23</v>
      </c>
      <c r="S140" s="41" t="s">
        <v>23</v>
      </c>
      <c r="T140" s="49" t="s">
        <v>23</v>
      </c>
      <c r="U140" s="49" t="s">
        <v>23</v>
      </c>
      <c r="V140" s="41">
        <f t="shared" si="98"/>
        <v>8420826224.6300001</v>
      </c>
      <c r="W140" s="58">
        <f t="shared" si="99"/>
        <v>0.18190544560707891</v>
      </c>
    </row>
    <row r="141" spans="1:23" s="6" customFormat="1" ht="24.95" customHeight="1">
      <c r="A141" s="118" t="s">
        <v>240</v>
      </c>
      <c r="B141" s="308" t="s">
        <v>241</v>
      </c>
      <c r="C141" s="308"/>
      <c r="D141" s="308"/>
      <c r="E141" s="128" t="s">
        <v>356</v>
      </c>
      <c r="F141" s="17" t="s">
        <v>244</v>
      </c>
      <c r="G141" s="34">
        <v>29619</v>
      </c>
      <c r="H141" s="31">
        <f t="shared" ref="H141:H145" si="100">IF(G141&lt;&gt;0,I141/G141,0)</f>
        <v>57166.037411796482</v>
      </c>
      <c r="I141" s="32">
        <v>1693200862.0999999</v>
      </c>
      <c r="J141" s="41" t="s">
        <v>23</v>
      </c>
      <c r="K141" s="41" t="s">
        <v>23</v>
      </c>
      <c r="L141" s="34">
        <v>7669</v>
      </c>
      <c r="M141" s="31">
        <f t="shared" ref="M141" si="101">IF(L141&lt;&gt;0,N141/L141,0)</f>
        <v>50646.303514147876</v>
      </c>
      <c r="N141" s="32">
        <v>388406501.65000004</v>
      </c>
      <c r="O141" s="34">
        <v>7669</v>
      </c>
      <c r="P141" s="31">
        <f t="shared" ref="P141" si="102">IF(O141&lt;&gt;0,Q141/O141,0)</f>
        <v>20160.289688355719</v>
      </c>
      <c r="Q141" s="32">
        <v>154609261.62</v>
      </c>
      <c r="R141" s="41" t="s">
        <v>23</v>
      </c>
      <c r="S141" s="41" t="s">
        <v>23</v>
      </c>
      <c r="T141" s="31">
        <f t="shared" ref="T141:T148" si="103">G141-O141</f>
        <v>21950</v>
      </c>
      <c r="U141" s="35">
        <f t="shared" ref="U141:U148" si="104">IF(G141&lt;&gt;0,O141/G141,0)</f>
        <v>0.25892163813768188</v>
      </c>
      <c r="V141" s="31">
        <f t="shared" si="98"/>
        <v>1538591600.48</v>
      </c>
      <c r="W141" s="35">
        <f t="shared" si="99"/>
        <v>9.1311825478428574E-2</v>
      </c>
    </row>
    <row r="142" spans="1:23" s="6" customFormat="1" ht="24.95" customHeight="1">
      <c r="A142" s="118"/>
      <c r="B142" s="313" t="s">
        <v>210</v>
      </c>
      <c r="C142" s="314"/>
      <c r="D142" s="315"/>
      <c r="E142" s="145" t="s">
        <v>357</v>
      </c>
      <c r="F142" s="43" t="s">
        <v>213</v>
      </c>
      <c r="G142" s="34">
        <v>223247</v>
      </c>
      <c r="H142" s="31">
        <f>IF(G142&lt;&gt;0,I141/G142,0)</f>
        <v>7584.4282883980522</v>
      </c>
      <c r="I142" s="41" t="s">
        <v>23</v>
      </c>
      <c r="J142" s="41"/>
      <c r="K142" s="41"/>
      <c r="L142" s="34">
        <v>45267</v>
      </c>
      <c r="M142" s="31">
        <f>IF(L142&lt;&gt;0,N141/L142,0)</f>
        <v>8580.3455420063183</v>
      </c>
      <c r="N142" s="41" t="s">
        <v>23</v>
      </c>
      <c r="O142" s="34">
        <v>45267</v>
      </c>
      <c r="P142" s="31">
        <f>IF(O142&lt;&gt;0,Q141/O142,0)</f>
        <v>3415.4960925177284</v>
      </c>
      <c r="Q142" s="41" t="s">
        <v>23</v>
      </c>
      <c r="R142" s="41"/>
      <c r="S142" s="41"/>
      <c r="T142" s="31">
        <f t="shared" si="103"/>
        <v>177980</v>
      </c>
      <c r="U142" s="35">
        <f t="shared" si="104"/>
        <v>0.20276644255017984</v>
      </c>
      <c r="V142" s="44" t="s">
        <v>23</v>
      </c>
      <c r="W142" s="44" t="s">
        <v>23</v>
      </c>
    </row>
    <row r="143" spans="1:23" s="6" customFormat="1" ht="24.95" customHeight="1">
      <c r="A143" s="118" t="s">
        <v>247</v>
      </c>
      <c r="B143" s="308" t="s">
        <v>248</v>
      </c>
      <c r="C143" s="308"/>
      <c r="D143" s="308"/>
      <c r="E143" s="128" t="s">
        <v>358</v>
      </c>
      <c r="F143" s="16" t="s">
        <v>56</v>
      </c>
      <c r="G143" s="34">
        <v>6827</v>
      </c>
      <c r="H143" s="31">
        <f t="shared" si="100"/>
        <v>153109.2202431522</v>
      </c>
      <c r="I143" s="32">
        <v>1045276646.6</v>
      </c>
      <c r="J143" s="41" t="s">
        <v>23</v>
      </c>
      <c r="K143" s="41" t="s">
        <v>23</v>
      </c>
      <c r="L143" s="34">
        <v>1585</v>
      </c>
      <c r="M143" s="31">
        <f t="shared" ref="M143:M145" si="105">IF(L143&lt;&gt;0,N143/L143,0)</f>
        <v>98364.570050473194</v>
      </c>
      <c r="N143" s="32">
        <v>155907843.53</v>
      </c>
      <c r="O143" s="34">
        <v>1585</v>
      </c>
      <c r="P143" s="31">
        <f t="shared" ref="P143:P145" si="106">IF(O143&lt;&gt;0,Q143/O143,0)</f>
        <v>46042.96318611988</v>
      </c>
      <c r="Q143" s="32">
        <v>72978096.650000006</v>
      </c>
      <c r="R143" s="41" t="s">
        <v>23</v>
      </c>
      <c r="S143" s="41" t="s">
        <v>23</v>
      </c>
      <c r="T143" s="31">
        <f t="shared" si="103"/>
        <v>5242</v>
      </c>
      <c r="U143" s="35">
        <f t="shared" si="104"/>
        <v>0.23216639812509154</v>
      </c>
      <c r="V143" s="31">
        <f t="shared" ref="V143:V145" si="107">I143-Q143</f>
        <v>972298549.95000005</v>
      </c>
      <c r="W143" s="35">
        <f t="shared" ref="W143:W145" si="108">IF(I143&lt;&gt;0,Q143/I143,0)</f>
        <v>6.981701627734424E-2</v>
      </c>
    </row>
    <row r="144" spans="1:23" s="6" customFormat="1" ht="24.95" customHeight="1">
      <c r="A144" s="118" t="s">
        <v>251</v>
      </c>
      <c r="B144" s="312" t="s">
        <v>252</v>
      </c>
      <c r="C144" s="312"/>
      <c r="D144" s="312"/>
      <c r="E144" s="128" t="s">
        <v>359</v>
      </c>
      <c r="F144" s="17" t="s">
        <v>222</v>
      </c>
      <c r="G144" s="34">
        <v>393</v>
      </c>
      <c r="H144" s="31">
        <f t="shared" si="100"/>
        <v>149616.99745547073</v>
      </c>
      <c r="I144" s="32">
        <v>58799480</v>
      </c>
      <c r="J144" s="41" t="s">
        <v>23</v>
      </c>
      <c r="K144" s="41" t="s">
        <v>23</v>
      </c>
      <c r="L144" s="34">
        <v>0</v>
      </c>
      <c r="M144" s="31">
        <f t="shared" si="105"/>
        <v>0</v>
      </c>
      <c r="N144" s="32">
        <v>0</v>
      </c>
      <c r="O144" s="34">
        <v>0</v>
      </c>
      <c r="P144" s="31">
        <f t="shared" si="106"/>
        <v>0</v>
      </c>
      <c r="Q144" s="32">
        <v>0</v>
      </c>
      <c r="R144" s="41" t="s">
        <v>23</v>
      </c>
      <c r="S144" s="41" t="s">
        <v>23</v>
      </c>
      <c r="T144" s="31">
        <f t="shared" si="103"/>
        <v>393</v>
      </c>
      <c r="U144" s="35">
        <f t="shared" si="104"/>
        <v>0</v>
      </c>
      <c r="V144" s="31">
        <f t="shared" si="107"/>
        <v>58799480</v>
      </c>
      <c r="W144" s="35">
        <f t="shared" si="108"/>
        <v>0</v>
      </c>
    </row>
    <row r="145" spans="1:23" s="6" customFormat="1" ht="24.95" customHeight="1">
      <c r="A145" s="118" t="s">
        <v>255</v>
      </c>
      <c r="B145" s="312" t="s">
        <v>256</v>
      </c>
      <c r="C145" s="312"/>
      <c r="D145" s="312"/>
      <c r="E145" s="128" t="s">
        <v>360</v>
      </c>
      <c r="F145" s="17" t="s">
        <v>48</v>
      </c>
      <c r="G145" s="34">
        <v>115479</v>
      </c>
      <c r="H145" s="31">
        <f t="shared" si="100"/>
        <v>74472.569991080629</v>
      </c>
      <c r="I145" s="32">
        <v>8600017910</v>
      </c>
      <c r="J145" s="41" t="s">
        <v>23</v>
      </c>
      <c r="K145" s="41" t="s">
        <v>23</v>
      </c>
      <c r="L145" s="34">
        <v>28698</v>
      </c>
      <c r="M145" s="31">
        <f t="shared" si="105"/>
        <v>67264.752189351173</v>
      </c>
      <c r="N145" s="32">
        <v>1930363858.3299999</v>
      </c>
      <c r="O145" s="34">
        <v>28698</v>
      </c>
      <c r="P145" s="31">
        <f t="shared" si="106"/>
        <v>59857.247398773441</v>
      </c>
      <c r="Q145" s="32">
        <v>1717783285.8500001</v>
      </c>
      <c r="R145" s="41" t="s">
        <v>23</v>
      </c>
      <c r="S145" s="41" t="s">
        <v>23</v>
      </c>
      <c r="T145" s="31">
        <f t="shared" si="103"/>
        <v>86781</v>
      </c>
      <c r="U145" s="35">
        <f t="shared" si="104"/>
        <v>0.24851271659782298</v>
      </c>
      <c r="V145" s="31">
        <f t="shared" si="107"/>
        <v>6882234624.1499996</v>
      </c>
      <c r="W145" s="35">
        <f t="shared" si="108"/>
        <v>0.19974182656673098</v>
      </c>
    </row>
    <row r="146" spans="1:23" s="6" customFormat="1" ht="24.95" customHeight="1">
      <c r="A146" s="118"/>
      <c r="B146" s="306" t="s">
        <v>259</v>
      </c>
      <c r="C146" s="306"/>
      <c r="D146" s="306"/>
      <c r="E146" s="145" t="s">
        <v>361</v>
      </c>
      <c r="F146" s="112" t="s">
        <v>80</v>
      </c>
      <c r="G146" s="34">
        <v>1003605</v>
      </c>
      <c r="H146" s="31">
        <f>IF(G146&lt;&gt;0,I145/G146,0)</f>
        <v>8569.1262100129043</v>
      </c>
      <c r="I146" s="41" t="s">
        <v>23</v>
      </c>
      <c r="J146" s="41" t="s">
        <v>23</v>
      </c>
      <c r="K146" s="41" t="s">
        <v>23</v>
      </c>
      <c r="L146" s="34">
        <v>232222</v>
      </c>
      <c r="M146" s="31">
        <f>IF(L146&lt;&gt;0,N145/L146,0)</f>
        <v>8312.5795933632471</v>
      </c>
      <c r="N146" s="41" t="s">
        <v>23</v>
      </c>
      <c r="O146" s="34">
        <v>232222</v>
      </c>
      <c r="P146" s="31">
        <f>IF(O146&lt;&gt;0,Q145/O146,0)</f>
        <v>7397.1599841961579</v>
      </c>
      <c r="Q146" s="41" t="s">
        <v>23</v>
      </c>
      <c r="R146" s="41" t="s">
        <v>23</v>
      </c>
      <c r="S146" s="41" t="s">
        <v>23</v>
      </c>
      <c r="T146" s="31">
        <f t="shared" si="103"/>
        <v>771383</v>
      </c>
      <c r="U146" s="35">
        <f t="shared" si="104"/>
        <v>0.23138784681224187</v>
      </c>
      <c r="V146" s="44" t="s">
        <v>23</v>
      </c>
      <c r="W146" s="44" t="s">
        <v>23</v>
      </c>
    </row>
    <row r="147" spans="1:23" s="6" customFormat="1" ht="24.95" customHeight="1">
      <c r="A147" s="118" t="s">
        <v>262</v>
      </c>
      <c r="B147" s="308" t="s">
        <v>263</v>
      </c>
      <c r="C147" s="308"/>
      <c r="D147" s="308"/>
      <c r="E147" s="128" t="s">
        <v>362</v>
      </c>
      <c r="F147" s="17" t="s">
        <v>48</v>
      </c>
      <c r="G147" s="34">
        <v>6036</v>
      </c>
      <c r="H147" s="31">
        <f t="shared" ref="H147:H152" si="109">IF(G147&lt;&gt;0,I147/G147,0)</f>
        <v>190282.41053677932</v>
      </c>
      <c r="I147" s="32">
        <v>1148544630</v>
      </c>
      <c r="J147" s="41" t="s">
        <v>23</v>
      </c>
      <c r="K147" s="41" t="s">
        <v>23</v>
      </c>
      <c r="L147" s="34">
        <v>2279</v>
      </c>
      <c r="M147" s="31">
        <f t="shared" ref="M147:M148" si="110">IF(L147&lt;&gt;0,N147/L147,0)</f>
        <v>108130.33586660816</v>
      </c>
      <c r="N147" s="32">
        <v>246429035.44</v>
      </c>
      <c r="O147" s="34">
        <v>2279</v>
      </c>
      <c r="P147" s="31">
        <f t="shared" ref="P147:P148" si="111">IF(O147&lt;&gt;0,Q147/O147,0)</f>
        <v>104333.07087318999</v>
      </c>
      <c r="Q147" s="32">
        <v>237775068.52000001</v>
      </c>
      <c r="R147" s="41" t="s">
        <v>23</v>
      </c>
      <c r="S147" s="41" t="s">
        <v>23</v>
      </c>
      <c r="T147" s="31">
        <f t="shared" si="103"/>
        <v>3757</v>
      </c>
      <c r="U147" s="35">
        <f t="shared" si="104"/>
        <v>0.37756792577866138</v>
      </c>
      <c r="V147" s="31">
        <f t="shared" ref="V147:V161" si="112">I147-Q147</f>
        <v>910769561.48000002</v>
      </c>
      <c r="W147" s="35">
        <f t="shared" ref="W147:W161" si="113">IF(I147&lt;&gt;0,Q147/I147,0)</f>
        <v>0.20702292476000694</v>
      </c>
    </row>
    <row r="148" spans="1:23" s="6" customFormat="1" ht="24.95" customHeight="1">
      <c r="A148" s="54" t="s">
        <v>266</v>
      </c>
      <c r="B148" s="308" t="s">
        <v>267</v>
      </c>
      <c r="C148" s="308"/>
      <c r="D148" s="308"/>
      <c r="E148" s="128" t="s">
        <v>363</v>
      </c>
      <c r="F148" s="17" t="s">
        <v>48</v>
      </c>
      <c r="G148" s="34">
        <v>5563</v>
      </c>
      <c r="H148" s="31">
        <f t="shared" si="109"/>
        <v>211763.64191982744</v>
      </c>
      <c r="I148" s="32">
        <v>1178041140</v>
      </c>
      <c r="J148" s="41" t="s">
        <v>23</v>
      </c>
      <c r="K148" s="41" t="s">
        <v>23</v>
      </c>
      <c r="L148" s="34">
        <v>1003</v>
      </c>
      <c r="M148" s="31">
        <f t="shared" si="110"/>
        <v>218910.61378863413</v>
      </c>
      <c r="N148" s="32">
        <v>219567345.63000003</v>
      </c>
      <c r="O148" s="34">
        <v>1003</v>
      </c>
      <c r="P148" s="31">
        <f t="shared" si="111"/>
        <v>218910.61378863413</v>
      </c>
      <c r="Q148" s="32">
        <v>219567345.63000003</v>
      </c>
      <c r="R148" s="41" t="s">
        <v>23</v>
      </c>
      <c r="S148" s="41" t="s">
        <v>23</v>
      </c>
      <c r="T148" s="31">
        <f t="shared" si="103"/>
        <v>4560</v>
      </c>
      <c r="U148" s="35">
        <f t="shared" si="104"/>
        <v>0.1802984001438073</v>
      </c>
      <c r="V148" s="31">
        <f t="shared" si="112"/>
        <v>958473794.37</v>
      </c>
      <c r="W148" s="35">
        <f t="shared" si="113"/>
        <v>0.18638342768742358</v>
      </c>
    </row>
    <row r="149" spans="1:23" s="6" customFormat="1" ht="24.95" customHeight="1">
      <c r="A149" s="50" t="s">
        <v>61</v>
      </c>
      <c r="B149" s="316" t="s">
        <v>283</v>
      </c>
      <c r="C149" s="317"/>
      <c r="D149" s="318"/>
      <c r="E149" s="125" t="s">
        <v>364</v>
      </c>
      <c r="F149" s="41" t="s">
        <v>23</v>
      </c>
      <c r="G149" s="41" t="s">
        <v>23</v>
      </c>
      <c r="H149" s="41" t="s">
        <v>23</v>
      </c>
      <c r="I149" s="147">
        <f>SUM(I150:I152)</f>
        <v>448547730</v>
      </c>
      <c r="J149" s="41" t="s">
        <v>23</v>
      </c>
      <c r="K149" s="41" t="s">
        <v>23</v>
      </c>
      <c r="L149" s="41" t="s">
        <v>23</v>
      </c>
      <c r="M149" s="41" t="s">
        <v>23</v>
      </c>
      <c r="N149" s="147">
        <f>SUM(N150:N152)</f>
        <v>71201874.989999995</v>
      </c>
      <c r="O149" s="41" t="s">
        <v>23</v>
      </c>
      <c r="P149" s="41" t="s">
        <v>23</v>
      </c>
      <c r="Q149" s="147">
        <f>SUM(Q150:Q152)</f>
        <v>72792163.469999999</v>
      </c>
      <c r="R149" s="41" t="s">
        <v>23</v>
      </c>
      <c r="S149" s="41" t="s">
        <v>23</v>
      </c>
      <c r="T149" s="44" t="s">
        <v>23</v>
      </c>
      <c r="U149" s="44" t="s">
        <v>23</v>
      </c>
      <c r="V149" s="31">
        <f t="shared" si="112"/>
        <v>375755566.52999997</v>
      </c>
      <c r="W149" s="35">
        <f t="shared" si="113"/>
        <v>0.16228409732449209</v>
      </c>
    </row>
    <row r="150" spans="1:23" s="6" customFormat="1" ht="24.95" customHeight="1">
      <c r="A150" s="50" t="s">
        <v>66</v>
      </c>
      <c r="B150" s="319" t="s">
        <v>287</v>
      </c>
      <c r="C150" s="320"/>
      <c r="D150" s="321"/>
      <c r="E150" s="148" t="s">
        <v>365</v>
      </c>
      <c r="F150" s="149" t="s">
        <v>159</v>
      </c>
      <c r="G150" s="34">
        <v>2073</v>
      </c>
      <c r="H150" s="31">
        <f t="shared" si="109"/>
        <v>37045.069946936805</v>
      </c>
      <c r="I150" s="32">
        <v>76794430</v>
      </c>
      <c r="J150" s="41" t="s">
        <v>23</v>
      </c>
      <c r="K150" s="41" t="s">
        <v>23</v>
      </c>
      <c r="L150" s="34">
        <v>0</v>
      </c>
      <c r="M150" s="31">
        <f t="shared" ref="M150:M152" si="114">IF(L150&lt;&gt;0,N150/L150,0)</f>
        <v>0</v>
      </c>
      <c r="N150" s="32">
        <v>0</v>
      </c>
      <c r="O150" s="34">
        <v>0</v>
      </c>
      <c r="P150" s="31">
        <f t="shared" ref="P150:P152" si="115">IF(O150&lt;&gt;0,Q150/O150,0)</f>
        <v>0</v>
      </c>
      <c r="Q150" s="32">
        <v>0</v>
      </c>
      <c r="R150" s="41" t="s">
        <v>23</v>
      </c>
      <c r="S150" s="41" t="s">
        <v>23</v>
      </c>
      <c r="T150" s="31">
        <f t="shared" ref="T150:T152" si="116">G150-O150</f>
        <v>2073</v>
      </c>
      <c r="U150" s="35">
        <f t="shared" ref="U150:U152" si="117">IF(G150&lt;&gt;0,O150/G150,0)</f>
        <v>0</v>
      </c>
      <c r="V150" s="31">
        <f t="shared" si="112"/>
        <v>76794430</v>
      </c>
      <c r="W150" s="35">
        <f t="shared" si="113"/>
        <v>0</v>
      </c>
    </row>
    <row r="151" spans="1:23" s="6" customFormat="1" ht="33.950000000000003" customHeight="1">
      <c r="A151" s="50" t="s">
        <v>77</v>
      </c>
      <c r="B151" s="319" t="s">
        <v>291</v>
      </c>
      <c r="C151" s="320"/>
      <c r="D151" s="321"/>
      <c r="E151" s="128" t="s">
        <v>366</v>
      </c>
      <c r="F151" s="149" t="s">
        <v>56</v>
      </c>
      <c r="G151" s="34">
        <v>1825</v>
      </c>
      <c r="H151" s="31">
        <f t="shared" si="109"/>
        <v>42616.71232876712</v>
      </c>
      <c r="I151" s="32">
        <v>77775500</v>
      </c>
      <c r="J151" s="41" t="s">
        <v>23</v>
      </c>
      <c r="K151" s="41" t="s">
        <v>23</v>
      </c>
      <c r="L151" s="34">
        <v>316</v>
      </c>
      <c r="M151" s="31">
        <f t="shared" si="114"/>
        <v>58232.155664556965</v>
      </c>
      <c r="N151" s="32">
        <v>18401361.190000001</v>
      </c>
      <c r="O151" s="34">
        <v>316</v>
      </c>
      <c r="P151" s="31">
        <f t="shared" si="115"/>
        <v>60719.931930379738</v>
      </c>
      <c r="Q151" s="32">
        <v>19187498.489999998</v>
      </c>
      <c r="R151" s="41" t="s">
        <v>23</v>
      </c>
      <c r="S151" s="41" t="s">
        <v>23</v>
      </c>
      <c r="T151" s="31">
        <f t="shared" si="116"/>
        <v>1509</v>
      </c>
      <c r="U151" s="35">
        <f t="shared" si="117"/>
        <v>0.17315068493150684</v>
      </c>
      <c r="V151" s="31">
        <f t="shared" si="112"/>
        <v>58588001.510000005</v>
      </c>
      <c r="W151" s="35">
        <f t="shared" si="113"/>
        <v>0.24670363404928286</v>
      </c>
    </row>
    <row r="152" spans="1:23" s="6" customFormat="1" ht="33.950000000000003" customHeight="1">
      <c r="A152" s="50" t="s">
        <v>81</v>
      </c>
      <c r="B152" s="319" t="s">
        <v>295</v>
      </c>
      <c r="C152" s="320"/>
      <c r="D152" s="321"/>
      <c r="E152" s="128" t="s">
        <v>367</v>
      </c>
      <c r="F152" s="149" t="s">
        <v>48</v>
      </c>
      <c r="G152" s="34">
        <v>3807</v>
      </c>
      <c r="H152" s="31">
        <f t="shared" si="109"/>
        <v>77220.330969267146</v>
      </c>
      <c r="I152" s="32">
        <v>293977800</v>
      </c>
      <c r="J152" s="41" t="s">
        <v>23</v>
      </c>
      <c r="K152" s="41" t="s">
        <v>23</v>
      </c>
      <c r="L152" s="34">
        <v>368</v>
      </c>
      <c r="M152" s="31">
        <f t="shared" si="114"/>
        <v>143479.65706521738</v>
      </c>
      <c r="N152" s="32">
        <v>52800513.799999997</v>
      </c>
      <c r="O152" s="34">
        <v>368</v>
      </c>
      <c r="P152" s="31">
        <f t="shared" si="115"/>
        <v>145664.85048913042</v>
      </c>
      <c r="Q152" s="32">
        <v>53604664.979999997</v>
      </c>
      <c r="R152" s="41" t="s">
        <v>23</v>
      </c>
      <c r="S152" s="41" t="s">
        <v>23</v>
      </c>
      <c r="T152" s="31">
        <f t="shared" si="116"/>
        <v>3439</v>
      </c>
      <c r="U152" s="35">
        <f t="shared" si="117"/>
        <v>9.666403992645127E-2</v>
      </c>
      <c r="V152" s="31">
        <f t="shared" si="112"/>
        <v>240373135.02000001</v>
      </c>
      <c r="W152" s="35">
        <f t="shared" si="113"/>
        <v>0.18234256117298653</v>
      </c>
    </row>
    <row r="153" spans="1:23" s="6" customFormat="1" ht="24.95" customHeight="1">
      <c r="A153" s="150" t="s">
        <v>282</v>
      </c>
      <c r="B153" s="322" t="s">
        <v>368</v>
      </c>
      <c r="C153" s="323"/>
      <c r="D153" s="324"/>
      <c r="E153" s="125" t="s">
        <v>369</v>
      </c>
      <c r="F153" s="49" t="s">
        <v>23</v>
      </c>
      <c r="G153" s="49" t="s">
        <v>23</v>
      </c>
      <c r="H153" s="49" t="s">
        <v>23</v>
      </c>
      <c r="I153" s="32">
        <v>167625470</v>
      </c>
      <c r="J153" s="41" t="s">
        <v>23</v>
      </c>
      <c r="K153" s="41" t="s">
        <v>23</v>
      </c>
      <c r="L153" s="49" t="s">
        <v>23</v>
      </c>
      <c r="M153" s="49" t="s">
        <v>23</v>
      </c>
      <c r="N153" s="32"/>
      <c r="O153" s="49" t="s">
        <v>23</v>
      </c>
      <c r="P153" s="49" t="s">
        <v>23</v>
      </c>
      <c r="Q153" s="32">
        <v>37604127.200000003</v>
      </c>
      <c r="R153" s="41" t="s">
        <v>23</v>
      </c>
      <c r="S153" s="41" t="s">
        <v>23</v>
      </c>
      <c r="T153" s="49" t="s">
        <v>23</v>
      </c>
      <c r="U153" s="49" t="s">
        <v>23</v>
      </c>
      <c r="V153" s="41">
        <f t="shared" si="112"/>
        <v>130021342.8</v>
      </c>
      <c r="W153" s="58">
        <f t="shared" si="113"/>
        <v>0.22433420887649116</v>
      </c>
    </row>
    <row r="154" spans="1:23" s="6" customFormat="1" ht="50.25" customHeight="1">
      <c r="A154" s="151" t="s">
        <v>143</v>
      </c>
      <c r="B154" s="139" t="s">
        <v>370</v>
      </c>
      <c r="C154" s="72" t="s">
        <v>63</v>
      </c>
      <c r="D154" s="140" t="s">
        <v>371</v>
      </c>
      <c r="E154" s="152" t="s">
        <v>372</v>
      </c>
      <c r="F154" s="153" t="s">
        <v>373</v>
      </c>
      <c r="G154" s="153" t="s">
        <v>373</v>
      </c>
      <c r="H154" s="153" t="s">
        <v>373</v>
      </c>
      <c r="I154" s="76">
        <f>I155+I156+I167+I172+I178</f>
        <v>602616500</v>
      </c>
      <c r="J154" s="77" t="s">
        <v>373</v>
      </c>
      <c r="K154" s="77" t="s">
        <v>373</v>
      </c>
      <c r="L154" s="153" t="s">
        <v>373</v>
      </c>
      <c r="M154" s="153" t="s">
        <v>373</v>
      </c>
      <c r="N154" s="76">
        <f>N155+N156+N167+N172+N178</f>
        <v>140459386.35999998</v>
      </c>
      <c r="O154" s="153" t="s">
        <v>373</v>
      </c>
      <c r="P154" s="153" t="s">
        <v>373</v>
      </c>
      <c r="Q154" s="76">
        <f>Q155+Q156+Q167+Q172+Q178</f>
        <v>76978658.13000001</v>
      </c>
      <c r="R154" s="77" t="s">
        <v>373</v>
      </c>
      <c r="S154" s="77" t="s">
        <v>373</v>
      </c>
      <c r="T154" s="75" t="s">
        <v>23</v>
      </c>
      <c r="U154" s="75" t="s">
        <v>23</v>
      </c>
      <c r="V154" s="76">
        <f t="shared" si="112"/>
        <v>525637841.87</v>
      </c>
      <c r="W154" s="78">
        <f t="shared" si="113"/>
        <v>0.12774070761421238</v>
      </c>
    </row>
    <row r="155" spans="1:23" s="6" customFormat="1" ht="33.950000000000003" customHeight="1">
      <c r="A155" s="150" t="s">
        <v>311</v>
      </c>
      <c r="B155" s="325" t="s">
        <v>374</v>
      </c>
      <c r="C155" s="326"/>
      <c r="D155" s="327"/>
      <c r="E155" s="125" t="s">
        <v>375</v>
      </c>
      <c r="F155" s="28" t="s">
        <v>27</v>
      </c>
      <c r="G155" s="34"/>
      <c r="H155" s="41">
        <f>IF(G155&lt;&gt;0,I155/G155,0)</f>
        <v>0</v>
      </c>
      <c r="I155" s="32"/>
      <c r="J155" s="41" t="s">
        <v>23</v>
      </c>
      <c r="K155" s="41" t="s">
        <v>23</v>
      </c>
      <c r="L155" s="34"/>
      <c r="M155" s="41">
        <f>IF(L155&lt;&gt;0,N155/L155,0)</f>
        <v>0</v>
      </c>
      <c r="N155" s="32"/>
      <c r="O155" s="34"/>
      <c r="P155" s="41">
        <f>IF(O155&lt;&gt;0,Q155/O155,0)</f>
        <v>0</v>
      </c>
      <c r="Q155" s="32"/>
      <c r="R155" s="41" t="s">
        <v>23</v>
      </c>
      <c r="S155" s="41" t="s">
        <v>23</v>
      </c>
      <c r="T155" s="31">
        <f>G155-O155</f>
        <v>0</v>
      </c>
      <c r="U155" s="35">
        <f>IF(G155&lt;&gt;0,O155/G155,0)</f>
        <v>0</v>
      </c>
      <c r="V155" s="31">
        <f t="shared" si="112"/>
        <v>0</v>
      </c>
      <c r="W155" s="35">
        <f t="shared" si="113"/>
        <v>0</v>
      </c>
    </row>
    <row r="156" spans="1:23" s="6" customFormat="1" ht="24.95" customHeight="1">
      <c r="A156" s="56" t="s">
        <v>143</v>
      </c>
      <c r="B156" s="83" t="s">
        <v>144</v>
      </c>
      <c r="C156" s="303" t="s">
        <v>63</v>
      </c>
      <c r="D156" s="154" t="s">
        <v>376</v>
      </c>
      <c r="E156" s="125" t="s">
        <v>377</v>
      </c>
      <c r="F156" s="49" t="s">
        <v>23</v>
      </c>
      <c r="G156" s="49" t="s">
        <v>23</v>
      </c>
      <c r="H156" s="49" t="s">
        <v>23</v>
      </c>
      <c r="I156" s="41">
        <f>I157+I163</f>
        <v>143915500</v>
      </c>
      <c r="J156" s="41" t="s">
        <v>23</v>
      </c>
      <c r="K156" s="41" t="s">
        <v>23</v>
      </c>
      <c r="L156" s="49" t="s">
        <v>23</v>
      </c>
      <c r="M156" s="49" t="s">
        <v>23</v>
      </c>
      <c r="N156" s="41">
        <f>N157+N163</f>
        <v>34824928.579999998</v>
      </c>
      <c r="O156" s="49" t="s">
        <v>23</v>
      </c>
      <c r="P156" s="49" t="s">
        <v>23</v>
      </c>
      <c r="Q156" s="41">
        <f>Q157+Q163</f>
        <v>23720025.690000005</v>
      </c>
      <c r="R156" s="41" t="s">
        <v>23</v>
      </c>
      <c r="S156" s="41" t="s">
        <v>23</v>
      </c>
      <c r="T156" s="49" t="s">
        <v>23</v>
      </c>
      <c r="U156" s="49" t="s">
        <v>23</v>
      </c>
      <c r="V156" s="41">
        <f t="shared" si="112"/>
        <v>120195474.31</v>
      </c>
      <c r="W156" s="58">
        <f t="shared" si="113"/>
        <v>0.16481911739875138</v>
      </c>
    </row>
    <row r="157" spans="1:23" s="6" customFormat="1" ht="33.950000000000003" customHeight="1">
      <c r="A157" s="54" t="s">
        <v>147</v>
      </c>
      <c r="B157" s="155" t="s">
        <v>148</v>
      </c>
      <c r="C157" s="305"/>
      <c r="D157" s="154" t="s">
        <v>378</v>
      </c>
      <c r="E157" s="128" t="s">
        <v>379</v>
      </c>
      <c r="F157" s="16" t="s">
        <v>70</v>
      </c>
      <c r="G157" s="49">
        <f>G158+G160+G162</f>
        <v>160528</v>
      </c>
      <c r="H157" s="49" t="s">
        <v>23</v>
      </c>
      <c r="I157" s="31">
        <f>I158+I160+I161</f>
        <v>133548100</v>
      </c>
      <c r="J157" s="41" t="s">
        <v>23</v>
      </c>
      <c r="K157" s="41" t="s">
        <v>23</v>
      </c>
      <c r="L157" s="49">
        <f>L158+L160+L162</f>
        <v>39240</v>
      </c>
      <c r="M157" s="49" t="s">
        <v>23</v>
      </c>
      <c r="N157" s="31">
        <f>N158+N160+N161</f>
        <v>31713205.619999997</v>
      </c>
      <c r="O157" s="49">
        <f>O158+O160+O162</f>
        <v>39240</v>
      </c>
      <c r="P157" s="49" t="s">
        <v>23</v>
      </c>
      <c r="Q157" s="31">
        <f>Q158+Q160+Q161</f>
        <v>21775712.090000004</v>
      </c>
      <c r="R157" s="41" t="s">
        <v>23</v>
      </c>
      <c r="S157" s="41" t="s">
        <v>23</v>
      </c>
      <c r="T157" s="44" t="s">
        <v>23</v>
      </c>
      <c r="U157" s="44" t="s">
        <v>23</v>
      </c>
      <c r="V157" s="31">
        <f t="shared" si="112"/>
        <v>111772387.91</v>
      </c>
      <c r="W157" s="35">
        <f t="shared" si="113"/>
        <v>0.16305519951238545</v>
      </c>
    </row>
    <row r="158" spans="1:23" s="6" customFormat="1" ht="24.95" customHeight="1">
      <c r="A158" s="54" t="s">
        <v>152</v>
      </c>
      <c r="B158" s="328" t="s">
        <v>380</v>
      </c>
      <c r="C158" s="328"/>
      <c r="D158" s="328"/>
      <c r="E158" s="128" t="s">
        <v>381</v>
      </c>
      <c r="F158" s="16" t="s">
        <v>70</v>
      </c>
      <c r="G158" s="90">
        <f>G159</f>
        <v>109743</v>
      </c>
      <c r="H158" s="31">
        <f t="shared" ref="H158:H161" si="118">IF(G158&lt;&gt;0,I158/G158,0)</f>
        <v>808.79965009157763</v>
      </c>
      <c r="I158" s="31">
        <f>I159</f>
        <v>88760100</v>
      </c>
      <c r="J158" s="41" t="s">
        <v>23</v>
      </c>
      <c r="K158" s="41" t="s">
        <v>23</v>
      </c>
      <c r="L158" s="90">
        <f>L159</f>
        <v>25763</v>
      </c>
      <c r="M158" s="31">
        <f t="shared" ref="M158:M161" si="119">IF(L158&lt;&gt;0,N158/L158,0)</f>
        <v>808.62878507937728</v>
      </c>
      <c r="N158" s="31">
        <f>N159</f>
        <v>20832703.389999997</v>
      </c>
      <c r="O158" s="90">
        <f>O159</f>
        <v>25763</v>
      </c>
      <c r="P158" s="31">
        <f t="shared" ref="P158:P161" si="120">IF(O158&lt;&gt;0,Q158/O158,0)</f>
        <v>438.69006326902922</v>
      </c>
      <c r="Q158" s="31">
        <f>Q159</f>
        <v>11301972.1</v>
      </c>
      <c r="R158" s="41" t="s">
        <v>23</v>
      </c>
      <c r="S158" s="41" t="s">
        <v>23</v>
      </c>
      <c r="T158" s="31">
        <f>G158-O158</f>
        <v>83980</v>
      </c>
      <c r="U158" s="35">
        <f>IF(G158&lt;&gt;0,O158/G158,0)</f>
        <v>0.23475756995890398</v>
      </c>
      <c r="V158" s="31">
        <f t="shared" si="112"/>
        <v>77458127.900000006</v>
      </c>
      <c r="W158" s="35">
        <f t="shared" si="113"/>
        <v>0.12733167380388261</v>
      </c>
    </row>
    <row r="159" spans="1:23" s="6" customFormat="1" ht="24.95" customHeight="1">
      <c r="A159" s="54"/>
      <c r="B159" s="312" t="s">
        <v>166</v>
      </c>
      <c r="C159" s="312"/>
      <c r="D159" s="312"/>
      <c r="E159" s="128" t="s">
        <v>382</v>
      </c>
      <c r="F159" s="16" t="s">
        <v>70</v>
      </c>
      <c r="G159" s="34">
        <v>109743</v>
      </c>
      <c r="H159" s="31">
        <f t="shared" si="118"/>
        <v>808.79965009157763</v>
      </c>
      <c r="I159" s="32">
        <v>88760100</v>
      </c>
      <c r="J159" s="41" t="s">
        <v>23</v>
      </c>
      <c r="K159" s="41" t="s">
        <v>23</v>
      </c>
      <c r="L159" s="34">
        <v>25763</v>
      </c>
      <c r="M159" s="31">
        <f t="shared" si="119"/>
        <v>808.62878507937728</v>
      </c>
      <c r="N159" s="32">
        <v>20832703.389999997</v>
      </c>
      <c r="O159" s="34">
        <v>25763</v>
      </c>
      <c r="P159" s="31">
        <f t="shared" si="120"/>
        <v>438.69006326902922</v>
      </c>
      <c r="Q159" s="32">
        <v>11301972.1</v>
      </c>
      <c r="R159" s="41" t="s">
        <v>23</v>
      </c>
      <c r="S159" s="41" t="s">
        <v>23</v>
      </c>
      <c r="T159" s="31">
        <f t="shared" ref="T159:T166" si="121">G159-O159</f>
        <v>83980</v>
      </c>
      <c r="U159" s="35">
        <f t="shared" ref="U159:U166" si="122">IF(G159&lt;&gt;0,O159/G159,0)</f>
        <v>0.23475756995890398</v>
      </c>
      <c r="V159" s="31">
        <f t="shared" si="112"/>
        <v>77458127.900000006</v>
      </c>
      <c r="W159" s="35">
        <f t="shared" si="113"/>
        <v>0.12733167380388261</v>
      </c>
    </row>
    <row r="160" spans="1:23" s="6" customFormat="1" ht="24.95" customHeight="1">
      <c r="A160" s="54" t="s">
        <v>169</v>
      </c>
      <c r="B160" s="308" t="s">
        <v>328</v>
      </c>
      <c r="C160" s="308"/>
      <c r="D160" s="308"/>
      <c r="E160" s="128" t="s">
        <v>383</v>
      </c>
      <c r="F160" s="16" t="s">
        <v>70</v>
      </c>
      <c r="G160" s="34"/>
      <c r="H160" s="31">
        <f t="shared" si="118"/>
        <v>0</v>
      </c>
      <c r="I160" s="32"/>
      <c r="J160" s="41" t="s">
        <v>23</v>
      </c>
      <c r="K160" s="41" t="s">
        <v>23</v>
      </c>
      <c r="L160" s="34"/>
      <c r="M160" s="31">
        <f t="shared" si="119"/>
        <v>0</v>
      </c>
      <c r="N160" s="32"/>
      <c r="O160" s="34"/>
      <c r="P160" s="31">
        <f t="shared" si="120"/>
        <v>0</v>
      </c>
      <c r="Q160" s="32"/>
      <c r="R160" s="41" t="s">
        <v>23</v>
      </c>
      <c r="S160" s="41" t="s">
        <v>23</v>
      </c>
      <c r="T160" s="31">
        <f t="shared" si="121"/>
        <v>0</v>
      </c>
      <c r="U160" s="35">
        <f t="shared" si="122"/>
        <v>0</v>
      </c>
      <c r="V160" s="31">
        <f t="shared" si="112"/>
        <v>0</v>
      </c>
      <c r="W160" s="35">
        <f t="shared" si="113"/>
        <v>0</v>
      </c>
    </row>
    <row r="161" spans="1:23" s="6" customFormat="1" ht="24.95" customHeight="1">
      <c r="A161" s="54" t="s">
        <v>173</v>
      </c>
      <c r="B161" s="309" t="s">
        <v>384</v>
      </c>
      <c r="C161" s="310"/>
      <c r="D161" s="311"/>
      <c r="E161" s="128" t="s">
        <v>385</v>
      </c>
      <c r="F161" s="20" t="s">
        <v>39</v>
      </c>
      <c r="G161" s="34">
        <v>15954</v>
      </c>
      <c r="H161" s="31">
        <f t="shared" si="118"/>
        <v>2807.3210480130369</v>
      </c>
      <c r="I161" s="32">
        <v>44787999.999999993</v>
      </c>
      <c r="J161" s="41" t="s">
        <v>23</v>
      </c>
      <c r="K161" s="41" t="s">
        <v>23</v>
      </c>
      <c r="L161" s="34">
        <v>4637</v>
      </c>
      <c r="M161" s="31">
        <f t="shared" si="119"/>
        <v>2346.4529286176407</v>
      </c>
      <c r="N161" s="32">
        <v>10880502.23</v>
      </c>
      <c r="O161" s="34">
        <v>4637</v>
      </c>
      <c r="P161" s="31">
        <f t="shared" si="120"/>
        <v>2258.7319365969383</v>
      </c>
      <c r="Q161" s="32">
        <v>10473739.990000002</v>
      </c>
      <c r="R161" s="41" t="s">
        <v>23</v>
      </c>
      <c r="S161" s="41" t="s">
        <v>23</v>
      </c>
      <c r="T161" s="31">
        <f t="shared" si="121"/>
        <v>11317</v>
      </c>
      <c r="U161" s="35">
        <f t="shared" si="122"/>
        <v>0.2906481133258117</v>
      </c>
      <c r="V161" s="31">
        <f t="shared" si="112"/>
        <v>34314260.00999999</v>
      </c>
      <c r="W161" s="35">
        <f t="shared" si="113"/>
        <v>0.23385147785121024</v>
      </c>
    </row>
    <row r="162" spans="1:23" s="6" customFormat="1" ht="24.95" customHeight="1">
      <c r="A162" s="54"/>
      <c r="B162" s="306" t="s">
        <v>177</v>
      </c>
      <c r="C162" s="306"/>
      <c r="D162" s="306"/>
      <c r="E162" s="145" t="s">
        <v>386</v>
      </c>
      <c r="F162" s="43" t="s">
        <v>70</v>
      </c>
      <c r="G162" s="34">
        <v>50785</v>
      </c>
      <c r="H162" s="31">
        <f>IF(G161&lt;&gt;0,I161/G162,0)</f>
        <v>881.91395096977442</v>
      </c>
      <c r="I162" s="31" t="s">
        <v>23</v>
      </c>
      <c r="J162" s="41" t="s">
        <v>23</v>
      </c>
      <c r="K162" s="41" t="s">
        <v>23</v>
      </c>
      <c r="L162" s="34">
        <v>13477</v>
      </c>
      <c r="M162" s="31">
        <f>IF(L161&lt;&gt;0,N161/L162,0)</f>
        <v>807.33859390071973</v>
      </c>
      <c r="N162" s="31" t="s">
        <v>23</v>
      </c>
      <c r="O162" s="34">
        <v>13477</v>
      </c>
      <c r="P162" s="31">
        <f>IF(O161&lt;&gt;0,Q161/O162,0)</f>
        <v>777.15663649180101</v>
      </c>
      <c r="Q162" s="31" t="s">
        <v>23</v>
      </c>
      <c r="R162" s="41" t="s">
        <v>23</v>
      </c>
      <c r="S162" s="41" t="s">
        <v>23</v>
      </c>
      <c r="T162" s="31">
        <f t="shared" si="121"/>
        <v>37308</v>
      </c>
      <c r="U162" s="35">
        <f t="shared" si="122"/>
        <v>0.26537363394703162</v>
      </c>
      <c r="V162" s="44" t="s">
        <v>23</v>
      </c>
      <c r="W162" s="44" t="s">
        <v>23</v>
      </c>
    </row>
    <row r="163" spans="1:23" s="6" customFormat="1" ht="24.95" customHeight="1">
      <c r="A163" s="54" t="s">
        <v>206</v>
      </c>
      <c r="B163" s="308" t="s">
        <v>387</v>
      </c>
      <c r="C163" s="308"/>
      <c r="D163" s="308"/>
      <c r="E163" s="128" t="s">
        <v>388</v>
      </c>
      <c r="F163" s="16" t="s">
        <v>56</v>
      </c>
      <c r="G163" s="34">
        <v>480</v>
      </c>
      <c r="H163" s="31">
        <f t="shared" ref="H163:H165" si="123">IF(G163&lt;&gt;0,I163/G163,0)</f>
        <v>21598.75</v>
      </c>
      <c r="I163" s="32">
        <v>10367400</v>
      </c>
      <c r="J163" s="41" t="s">
        <v>23</v>
      </c>
      <c r="K163" s="41" t="s">
        <v>23</v>
      </c>
      <c r="L163" s="34">
        <v>146</v>
      </c>
      <c r="M163" s="31">
        <f t="shared" ref="M163" si="124">IF(L163&lt;&gt;0,N163/L163,0)</f>
        <v>21313.170958904109</v>
      </c>
      <c r="N163" s="32">
        <v>3111722.96</v>
      </c>
      <c r="O163" s="34">
        <v>146</v>
      </c>
      <c r="P163" s="31">
        <f t="shared" ref="P163" si="125">IF(O163&lt;&gt;0,Q163/O163,0)</f>
        <v>13317.216438356165</v>
      </c>
      <c r="Q163" s="32">
        <v>1944313.6</v>
      </c>
      <c r="R163" s="41" t="s">
        <v>23</v>
      </c>
      <c r="S163" s="41" t="s">
        <v>23</v>
      </c>
      <c r="T163" s="31">
        <f t="shared" si="121"/>
        <v>334</v>
      </c>
      <c r="U163" s="35">
        <f t="shared" si="122"/>
        <v>0.30416666666666664</v>
      </c>
      <c r="V163" s="31">
        <f t="shared" ref="V163" si="126">I163-Q163</f>
        <v>8423086.4000000004</v>
      </c>
      <c r="W163" s="35">
        <f t="shared" ref="W163" si="127">IF(I163&lt;&gt;0,Q163/I163,0)</f>
        <v>0.18754109998649615</v>
      </c>
    </row>
    <row r="164" spans="1:23" s="6" customFormat="1" ht="24.95" customHeight="1">
      <c r="A164" s="54"/>
      <c r="B164" s="313" t="s">
        <v>210</v>
      </c>
      <c r="C164" s="314"/>
      <c r="D164" s="315"/>
      <c r="E164" s="145" t="s">
        <v>389</v>
      </c>
      <c r="F164" s="156" t="s">
        <v>213</v>
      </c>
      <c r="G164" s="34">
        <v>6870</v>
      </c>
      <c r="H164" s="31">
        <f>IF(G164&lt;&gt;0,I163/G164,0)</f>
        <v>1509.0829694323145</v>
      </c>
      <c r="I164" s="31" t="s">
        <v>23</v>
      </c>
      <c r="J164" s="41" t="s">
        <v>23</v>
      </c>
      <c r="K164" s="41" t="s">
        <v>23</v>
      </c>
      <c r="L164" s="34">
        <v>2062</v>
      </c>
      <c r="M164" s="31">
        <f>IF(L164&lt;&gt;0,N163/L164,0)</f>
        <v>1509.08</v>
      </c>
      <c r="N164" s="31" t="s">
        <v>23</v>
      </c>
      <c r="O164" s="34">
        <v>2062</v>
      </c>
      <c r="P164" s="31">
        <f>IF(O164&lt;&gt;0,Q163/O164,0)</f>
        <v>942.92609117361792</v>
      </c>
      <c r="Q164" s="31" t="s">
        <v>23</v>
      </c>
      <c r="R164" s="41" t="s">
        <v>23</v>
      </c>
      <c r="S164" s="41" t="s">
        <v>23</v>
      </c>
      <c r="T164" s="31">
        <f t="shared" si="121"/>
        <v>4808</v>
      </c>
      <c r="U164" s="35">
        <f t="shared" si="122"/>
        <v>0.30014556040756912</v>
      </c>
      <c r="V164" s="44" t="s">
        <v>23</v>
      </c>
      <c r="W164" s="44" t="s">
        <v>23</v>
      </c>
    </row>
    <row r="165" spans="1:23" s="6" customFormat="1" ht="50.1" customHeight="1">
      <c r="A165" s="45" t="s">
        <v>223</v>
      </c>
      <c r="B165" s="157" t="s">
        <v>224</v>
      </c>
      <c r="C165" s="251" t="s">
        <v>63</v>
      </c>
      <c r="D165" s="47" t="s">
        <v>390</v>
      </c>
      <c r="E165" s="128" t="s">
        <v>391</v>
      </c>
      <c r="F165" s="39" t="s">
        <v>56</v>
      </c>
      <c r="G165" s="49">
        <f>G163+G168</f>
        <v>480</v>
      </c>
      <c r="H165" s="41">
        <f t="shared" si="123"/>
        <v>21598.75</v>
      </c>
      <c r="I165" s="41">
        <f>I163+I168</f>
        <v>10367400</v>
      </c>
      <c r="J165" s="41" t="s">
        <v>23</v>
      </c>
      <c r="K165" s="41" t="s">
        <v>23</v>
      </c>
      <c r="L165" s="49">
        <f>L163+L168</f>
        <v>146</v>
      </c>
      <c r="M165" s="41">
        <f t="shared" ref="M165" si="128">IF(L165&lt;&gt;0,N165/L165,0)</f>
        <v>21313.170958904109</v>
      </c>
      <c r="N165" s="41">
        <f>N163+N168</f>
        <v>3111722.96</v>
      </c>
      <c r="O165" s="49">
        <f>O163+O168</f>
        <v>146</v>
      </c>
      <c r="P165" s="41">
        <f t="shared" ref="P165" si="129">IF(O165&lt;&gt;0,Q165/O165,0)</f>
        <v>13317.216438356165</v>
      </c>
      <c r="Q165" s="41">
        <f>Q163+Q168</f>
        <v>1944313.6</v>
      </c>
      <c r="R165" s="41" t="s">
        <v>23</v>
      </c>
      <c r="S165" s="41" t="s">
        <v>23</v>
      </c>
      <c r="T165" s="41">
        <f t="shared" si="121"/>
        <v>334</v>
      </c>
      <c r="U165" s="58">
        <f t="shared" si="122"/>
        <v>0.30416666666666664</v>
      </c>
      <c r="V165" s="41">
        <f t="shared" ref="V165" si="130">I165-Q165</f>
        <v>8423086.4000000004</v>
      </c>
      <c r="W165" s="58">
        <f t="shared" ref="W165" si="131">IF(I165&lt;&gt;0,Q165/I165,0)</f>
        <v>0.18754109998649615</v>
      </c>
    </row>
    <row r="166" spans="1:23" s="6" customFormat="1" ht="24.95" customHeight="1">
      <c r="A166" s="54"/>
      <c r="B166" s="158" t="s">
        <v>210</v>
      </c>
      <c r="C166" s="251"/>
      <c r="D166" s="145" t="s">
        <v>392</v>
      </c>
      <c r="E166" s="145" t="s">
        <v>393</v>
      </c>
      <c r="F166" s="43" t="s">
        <v>213</v>
      </c>
      <c r="G166" s="114">
        <f>G164+G169</f>
        <v>6870</v>
      </c>
      <c r="H166" s="31">
        <f>IF(G166&lt;&gt;0,I165/G166,0)</f>
        <v>1509.0829694323145</v>
      </c>
      <c r="I166" s="31" t="s">
        <v>23</v>
      </c>
      <c r="J166" s="41" t="s">
        <v>23</v>
      </c>
      <c r="K166" s="41" t="s">
        <v>23</v>
      </c>
      <c r="L166" s="114">
        <f>L164+L169</f>
        <v>2062</v>
      </c>
      <c r="M166" s="31">
        <f>IF(L166&lt;&gt;0,N165/L166,0)</f>
        <v>1509.08</v>
      </c>
      <c r="N166" s="31" t="s">
        <v>23</v>
      </c>
      <c r="O166" s="114">
        <f>O164+O169</f>
        <v>2062</v>
      </c>
      <c r="P166" s="31">
        <f>IF(O166&lt;&gt;0,Q165/O166,0)</f>
        <v>942.92609117361792</v>
      </c>
      <c r="Q166" s="31" t="s">
        <v>23</v>
      </c>
      <c r="R166" s="41" t="s">
        <v>23</v>
      </c>
      <c r="S166" s="41" t="s">
        <v>23</v>
      </c>
      <c r="T166" s="31">
        <f t="shared" si="121"/>
        <v>4808</v>
      </c>
      <c r="U166" s="35">
        <f t="shared" si="122"/>
        <v>0.30014556040756912</v>
      </c>
      <c r="V166" s="44" t="s">
        <v>23</v>
      </c>
      <c r="W166" s="44" t="s">
        <v>23</v>
      </c>
    </row>
    <row r="167" spans="1:23" s="6" customFormat="1" ht="33.950000000000003" customHeight="1">
      <c r="A167" s="116" t="s">
        <v>236</v>
      </c>
      <c r="B167" s="157" t="s">
        <v>237</v>
      </c>
      <c r="C167" s="251"/>
      <c r="D167" s="47" t="s">
        <v>394</v>
      </c>
      <c r="E167" s="125" t="s">
        <v>395</v>
      </c>
      <c r="F167" s="49" t="s">
        <v>23</v>
      </c>
      <c r="G167" s="49" t="s">
        <v>23</v>
      </c>
      <c r="H167" s="49" t="s">
        <v>23</v>
      </c>
      <c r="I167" s="41">
        <f>I168+I170</f>
        <v>83050200</v>
      </c>
      <c r="J167" s="41" t="s">
        <v>23</v>
      </c>
      <c r="K167" s="41" t="s">
        <v>23</v>
      </c>
      <c r="L167" s="49" t="s">
        <v>23</v>
      </c>
      <c r="M167" s="49" t="s">
        <v>23</v>
      </c>
      <c r="N167" s="41">
        <f>N168+N170</f>
        <v>14968903.84</v>
      </c>
      <c r="O167" s="49" t="s">
        <v>23</v>
      </c>
      <c r="P167" s="49" t="s">
        <v>23</v>
      </c>
      <c r="Q167" s="41">
        <f>Q168+Q170</f>
        <v>9565156.9000000004</v>
      </c>
      <c r="R167" s="41" t="s">
        <v>23</v>
      </c>
      <c r="S167" s="41" t="s">
        <v>23</v>
      </c>
      <c r="T167" s="49" t="s">
        <v>23</v>
      </c>
      <c r="U167" s="49" t="s">
        <v>23</v>
      </c>
      <c r="V167" s="41">
        <f t="shared" ref="V167:V168" si="132">I167-Q167</f>
        <v>73485043.099999994</v>
      </c>
      <c r="W167" s="58">
        <f t="shared" ref="W167:W168" si="133">IF(I167&lt;&gt;0,Q167/I167,0)</f>
        <v>0.11517319524817521</v>
      </c>
    </row>
    <row r="168" spans="1:23" s="6" customFormat="1" ht="24.95" customHeight="1">
      <c r="A168" s="118" t="s">
        <v>240</v>
      </c>
      <c r="B168" s="308" t="s">
        <v>241</v>
      </c>
      <c r="C168" s="308"/>
      <c r="D168" s="308"/>
      <c r="E168" s="128" t="s">
        <v>396</v>
      </c>
      <c r="F168" s="17" t="s">
        <v>244</v>
      </c>
      <c r="G168" s="34"/>
      <c r="H168" s="31">
        <f t="shared" ref="H168" si="134">IF(G168&lt;&gt;0,I168/G168,0)</f>
        <v>0</v>
      </c>
      <c r="I168" s="32"/>
      <c r="J168" s="41" t="s">
        <v>23</v>
      </c>
      <c r="K168" s="41" t="s">
        <v>23</v>
      </c>
      <c r="L168" s="34"/>
      <c r="M168" s="31">
        <f t="shared" ref="M168" si="135">IF(L168&lt;&gt;0,N168/L168,0)</f>
        <v>0</v>
      </c>
      <c r="N168" s="32"/>
      <c r="O168" s="34"/>
      <c r="P168" s="31">
        <f t="shared" ref="P168" si="136">IF(O168&lt;&gt;0,Q168/O168,0)</f>
        <v>0</v>
      </c>
      <c r="Q168" s="32"/>
      <c r="R168" s="41" t="s">
        <v>23</v>
      </c>
      <c r="S168" s="41" t="s">
        <v>23</v>
      </c>
      <c r="T168" s="31">
        <f t="shared" ref="T168:T171" si="137">G168-O168</f>
        <v>0</v>
      </c>
      <c r="U168" s="35">
        <f t="shared" ref="U168:U171" si="138">IF(G168&lt;&gt;0,O168/G168,0)</f>
        <v>0</v>
      </c>
      <c r="V168" s="31">
        <f t="shared" si="132"/>
        <v>0</v>
      </c>
      <c r="W168" s="35">
        <f t="shared" si="133"/>
        <v>0</v>
      </c>
    </row>
    <row r="169" spans="1:23" s="6" customFormat="1" ht="24.95" customHeight="1">
      <c r="A169" s="118"/>
      <c r="B169" s="329" t="s">
        <v>210</v>
      </c>
      <c r="C169" s="329"/>
      <c r="D169" s="329"/>
      <c r="E169" s="145" t="s">
        <v>397</v>
      </c>
      <c r="F169" s="43" t="s">
        <v>56</v>
      </c>
      <c r="G169" s="34"/>
      <c r="H169" s="31">
        <f>IF(G169&lt;&gt;0,I168/G169,0)</f>
        <v>0</v>
      </c>
      <c r="I169" s="31" t="s">
        <v>23</v>
      </c>
      <c r="J169" s="41" t="s">
        <v>23</v>
      </c>
      <c r="K169" s="41" t="s">
        <v>23</v>
      </c>
      <c r="L169" s="34"/>
      <c r="M169" s="31">
        <f>IF(L169&lt;&gt;0,N168/L169,0)</f>
        <v>0</v>
      </c>
      <c r="N169" s="31" t="s">
        <v>23</v>
      </c>
      <c r="O169" s="34"/>
      <c r="P169" s="31">
        <f>IF(O169&lt;&gt;0,Q168/O169,0)</f>
        <v>0</v>
      </c>
      <c r="Q169" s="31" t="s">
        <v>23</v>
      </c>
      <c r="R169" s="41" t="s">
        <v>23</v>
      </c>
      <c r="S169" s="41" t="s">
        <v>23</v>
      </c>
      <c r="T169" s="31">
        <f t="shared" si="137"/>
        <v>0</v>
      </c>
      <c r="U169" s="35">
        <f t="shared" si="138"/>
        <v>0</v>
      </c>
      <c r="V169" s="44" t="s">
        <v>23</v>
      </c>
      <c r="W169" s="44" t="s">
        <v>23</v>
      </c>
    </row>
    <row r="170" spans="1:23" s="6" customFormat="1" ht="24.95" customHeight="1">
      <c r="A170" s="118" t="s">
        <v>255</v>
      </c>
      <c r="B170" s="312" t="s">
        <v>256</v>
      </c>
      <c r="C170" s="312"/>
      <c r="D170" s="312"/>
      <c r="E170" s="128" t="s">
        <v>398</v>
      </c>
      <c r="F170" s="17" t="s">
        <v>48</v>
      </c>
      <c r="G170" s="34">
        <v>1205</v>
      </c>
      <c r="H170" s="31">
        <f t="shared" ref="H170" si="139">IF(G170&lt;&gt;0,I170/G170,0)</f>
        <v>68921.32780082988</v>
      </c>
      <c r="I170" s="32">
        <v>83050200</v>
      </c>
      <c r="J170" s="41" t="s">
        <v>23</v>
      </c>
      <c r="K170" s="41" t="s">
        <v>23</v>
      </c>
      <c r="L170" s="34">
        <v>264</v>
      </c>
      <c r="M170" s="31">
        <f t="shared" ref="M170" si="140">IF(L170&lt;&gt;0,N170/L170,0)</f>
        <v>56700.393333333333</v>
      </c>
      <c r="N170" s="32">
        <v>14968903.84</v>
      </c>
      <c r="O170" s="34">
        <v>264</v>
      </c>
      <c r="P170" s="31">
        <f t="shared" ref="P170" si="141">IF(O170&lt;&gt;0,Q170/O170,0)</f>
        <v>36231.654924242423</v>
      </c>
      <c r="Q170" s="32">
        <v>9565156.9000000004</v>
      </c>
      <c r="R170" s="41" t="s">
        <v>23</v>
      </c>
      <c r="S170" s="41" t="s">
        <v>23</v>
      </c>
      <c r="T170" s="31">
        <f t="shared" si="137"/>
        <v>941</v>
      </c>
      <c r="U170" s="35">
        <f t="shared" si="138"/>
        <v>0.21908713692946058</v>
      </c>
      <c r="V170" s="31">
        <f t="shared" ref="V170" si="142">I170-Q170</f>
        <v>73485043.099999994</v>
      </c>
      <c r="W170" s="35">
        <f t="shared" ref="W170" si="143">IF(I170&lt;&gt;0,Q170/I170,0)</f>
        <v>0.11517319524817521</v>
      </c>
    </row>
    <row r="171" spans="1:23" s="6" customFormat="1" ht="24.95" customHeight="1">
      <c r="A171" s="118"/>
      <c r="B171" s="306" t="s">
        <v>259</v>
      </c>
      <c r="C171" s="306"/>
      <c r="D171" s="306"/>
      <c r="E171" s="145" t="s">
        <v>399</v>
      </c>
      <c r="F171" s="112" t="s">
        <v>80</v>
      </c>
      <c r="G171" s="34">
        <v>17917</v>
      </c>
      <c r="H171" s="31">
        <f>IF(G171&lt;&gt;0,I170/G171,0)</f>
        <v>4635.2737623486073</v>
      </c>
      <c r="I171" s="31" t="s">
        <v>23</v>
      </c>
      <c r="J171" s="41" t="s">
        <v>23</v>
      </c>
      <c r="K171" s="41" t="s">
        <v>23</v>
      </c>
      <c r="L171" s="34">
        <v>3242</v>
      </c>
      <c r="M171" s="31">
        <f>IF(L171&lt;&gt;0,N170/L171,0)</f>
        <v>4617.1819370758794</v>
      </c>
      <c r="N171" s="31" t="s">
        <v>23</v>
      </c>
      <c r="O171" s="34">
        <v>3242</v>
      </c>
      <c r="P171" s="31">
        <f>IF(O171&lt;&gt;0,Q170/O171,0)</f>
        <v>2950.3876927822334</v>
      </c>
      <c r="Q171" s="31" t="s">
        <v>23</v>
      </c>
      <c r="R171" s="41" t="s">
        <v>23</v>
      </c>
      <c r="S171" s="41" t="s">
        <v>23</v>
      </c>
      <c r="T171" s="31">
        <f t="shared" si="137"/>
        <v>14675</v>
      </c>
      <c r="U171" s="35">
        <f t="shared" si="138"/>
        <v>0.18094547078193893</v>
      </c>
      <c r="V171" s="44" t="s">
        <v>23</v>
      </c>
      <c r="W171" s="44" t="s">
        <v>23</v>
      </c>
    </row>
    <row r="172" spans="1:23" s="6" customFormat="1" ht="33.950000000000003" customHeight="1">
      <c r="A172" s="45" t="s">
        <v>61</v>
      </c>
      <c r="B172" s="46" t="s">
        <v>62</v>
      </c>
      <c r="C172" s="330" t="s">
        <v>63</v>
      </c>
      <c r="D172" s="47" t="s">
        <v>400</v>
      </c>
      <c r="E172" s="125" t="s">
        <v>401</v>
      </c>
      <c r="F172" s="49" t="s">
        <v>23</v>
      </c>
      <c r="G172" s="49" t="s">
        <v>23</v>
      </c>
      <c r="H172" s="49" t="s">
        <v>23</v>
      </c>
      <c r="I172" s="159">
        <f>I173+I176+I177</f>
        <v>369979800</v>
      </c>
      <c r="J172" s="41" t="s">
        <v>23</v>
      </c>
      <c r="K172" s="41" t="s">
        <v>23</v>
      </c>
      <c r="L172" s="49" t="s">
        <v>23</v>
      </c>
      <c r="M172" s="49" t="s">
        <v>23</v>
      </c>
      <c r="N172" s="159">
        <f>N173+N176+N177</f>
        <v>90665553.939999983</v>
      </c>
      <c r="O172" s="49" t="s">
        <v>23</v>
      </c>
      <c r="P172" s="49" t="s">
        <v>23</v>
      </c>
      <c r="Q172" s="159">
        <f>Q173+Q176+Q177</f>
        <v>42603856.399999999</v>
      </c>
      <c r="R172" s="41" t="s">
        <v>23</v>
      </c>
      <c r="S172" s="41" t="s">
        <v>23</v>
      </c>
      <c r="T172" s="49" t="s">
        <v>23</v>
      </c>
      <c r="U172" s="49" t="s">
        <v>23</v>
      </c>
      <c r="V172" s="41">
        <f t="shared" ref="V172:V189" si="144">I172-Q172</f>
        <v>327375943.60000002</v>
      </c>
      <c r="W172" s="58">
        <f t="shared" ref="W172:W189" si="145">IF(I172&lt;&gt;0,Q172/I172,0)</f>
        <v>0.11515184450610547</v>
      </c>
    </row>
    <row r="173" spans="1:23" s="6" customFormat="1" ht="33.950000000000003" customHeight="1">
      <c r="A173" s="50" t="s">
        <v>66</v>
      </c>
      <c r="B173" s="51" t="s">
        <v>67</v>
      </c>
      <c r="C173" s="330"/>
      <c r="D173" s="160" t="s">
        <v>402</v>
      </c>
      <c r="E173" s="128" t="s">
        <v>403</v>
      </c>
      <c r="F173" s="17" t="s">
        <v>70</v>
      </c>
      <c r="G173" s="161">
        <f>G174+G175</f>
        <v>21049</v>
      </c>
      <c r="H173" s="31">
        <f t="shared" ref="H173:H177" si="146">IF(G173&lt;&gt;0,I173/G173,0)</f>
        <v>1798.5557508670245</v>
      </c>
      <c r="I173" s="162">
        <f>I174+I175</f>
        <v>37857800</v>
      </c>
      <c r="J173" s="41" t="s">
        <v>23</v>
      </c>
      <c r="K173" s="41" t="s">
        <v>23</v>
      </c>
      <c r="L173" s="161">
        <f>L174+L175</f>
        <v>1402</v>
      </c>
      <c r="M173" s="31">
        <f t="shared" ref="M173:M177" si="147">IF(L173&lt;&gt;0,N173/L173,0)</f>
        <v>4251.7332239657635</v>
      </c>
      <c r="N173" s="162">
        <f>N174+N175</f>
        <v>5960929.9800000004</v>
      </c>
      <c r="O173" s="161">
        <f>O174+O175</f>
        <v>1402</v>
      </c>
      <c r="P173" s="31">
        <f t="shared" ref="P173:P177" si="148">IF(O173&lt;&gt;0,Q173/O173,0)</f>
        <v>2588.8637874465053</v>
      </c>
      <c r="Q173" s="162">
        <f>Q174+Q175</f>
        <v>3629587.0300000003</v>
      </c>
      <c r="R173" s="41" t="s">
        <v>23</v>
      </c>
      <c r="S173" s="41" t="s">
        <v>23</v>
      </c>
      <c r="T173" s="31">
        <f t="shared" ref="T173:T177" si="149">G173-O173</f>
        <v>19647</v>
      </c>
      <c r="U173" s="35">
        <f t="shared" ref="U173:U177" si="150">IF(G173&lt;&gt;0,O173/G173,0)</f>
        <v>6.6606489619459364E-2</v>
      </c>
      <c r="V173" s="31">
        <f t="shared" si="144"/>
        <v>34228212.969999999</v>
      </c>
      <c r="W173" s="35">
        <f t="shared" si="145"/>
        <v>9.5874219579584669E-2</v>
      </c>
    </row>
    <row r="174" spans="1:23" s="6" customFormat="1" ht="33.950000000000003" customHeight="1">
      <c r="A174" s="54" t="s">
        <v>71</v>
      </c>
      <c r="B174" s="309" t="s">
        <v>72</v>
      </c>
      <c r="C174" s="310"/>
      <c r="D174" s="311"/>
      <c r="E174" s="128" t="s">
        <v>404</v>
      </c>
      <c r="F174" s="17" t="s">
        <v>70</v>
      </c>
      <c r="G174" s="34">
        <v>15436</v>
      </c>
      <c r="H174" s="31">
        <f t="shared" si="146"/>
        <v>870.19953355791654</v>
      </c>
      <c r="I174" s="32">
        <v>13432400</v>
      </c>
      <c r="J174" s="41" t="s">
        <v>23</v>
      </c>
      <c r="K174" s="41" t="s">
        <v>23</v>
      </c>
      <c r="L174" s="34">
        <v>40</v>
      </c>
      <c r="M174" s="31">
        <f t="shared" si="147"/>
        <v>870.2</v>
      </c>
      <c r="N174" s="32">
        <v>34808</v>
      </c>
      <c r="O174" s="34">
        <v>40</v>
      </c>
      <c r="P174" s="31">
        <f t="shared" si="148"/>
        <v>877.99074999999993</v>
      </c>
      <c r="Q174" s="32">
        <v>35119.629999999997</v>
      </c>
      <c r="R174" s="41" t="s">
        <v>23</v>
      </c>
      <c r="S174" s="41" t="s">
        <v>23</v>
      </c>
      <c r="T174" s="31">
        <f t="shared" si="149"/>
        <v>15396</v>
      </c>
      <c r="U174" s="35">
        <f t="shared" si="150"/>
        <v>2.591344908007256E-3</v>
      </c>
      <c r="V174" s="31">
        <f t="shared" si="144"/>
        <v>13397280.369999999</v>
      </c>
      <c r="W174" s="35">
        <f t="shared" si="145"/>
        <v>2.6145461719424674E-3</v>
      </c>
    </row>
    <row r="175" spans="1:23" s="6" customFormat="1" ht="24.95" customHeight="1">
      <c r="A175" s="54" t="s">
        <v>74</v>
      </c>
      <c r="B175" s="309" t="s">
        <v>75</v>
      </c>
      <c r="C175" s="310"/>
      <c r="D175" s="311"/>
      <c r="E175" s="128" t="s">
        <v>405</v>
      </c>
      <c r="F175" s="17" t="s">
        <v>70</v>
      </c>
      <c r="G175" s="34">
        <v>5613</v>
      </c>
      <c r="H175" s="31">
        <f t="shared" si="146"/>
        <v>4351.5766969535016</v>
      </c>
      <c r="I175" s="32">
        <v>24425400.000000004</v>
      </c>
      <c r="J175" s="41" t="s">
        <v>23</v>
      </c>
      <c r="K175" s="41" t="s">
        <v>23</v>
      </c>
      <c r="L175" s="34">
        <v>1362</v>
      </c>
      <c r="M175" s="31">
        <f t="shared" si="147"/>
        <v>4351.0440381791486</v>
      </c>
      <c r="N175" s="32">
        <v>5926121.9800000004</v>
      </c>
      <c r="O175" s="34">
        <v>1362</v>
      </c>
      <c r="P175" s="31">
        <f t="shared" si="148"/>
        <v>2639.1096916299562</v>
      </c>
      <c r="Q175" s="32">
        <v>3594467.4000000004</v>
      </c>
      <c r="R175" s="41" t="s">
        <v>23</v>
      </c>
      <c r="S175" s="41" t="s">
        <v>23</v>
      </c>
      <c r="T175" s="31">
        <f t="shared" si="149"/>
        <v>4251</v>
      </c>
      <c r="U175" s="35">
        <f t="shared" si="150"/>
        <v>0.24265098877605559</v>
      </c>
      <c r="V175" s="31">
        <f t="shared" si="144"/>
        <v>20830932.600000001</v>
      </c>
      <c r="W175" s="35">
        <f t="shared" si="145"/>
        <v>0.14716104546906089</v>
      </c>
    </row>
    <row r="176" spans="1:23" s="6" customFormat="1" ht="33.950000000000003" customHeight="1">
      <c r="A176" s="54" t="s">
        <v>77</v>
      </c>
      <c r="B176" s="309" t="s">
        <v>78</v>
      </c>
      <c r="C176" s="310"/>
      <c r="D176" s="311"/>
      <c r="E176" s="128" t="s">
        <v>406</v>
      </c>
      <c r="F176" s="17" t="s">
        <v>80</v>
      </c>
      <c r="G176" s="34">
        <v>64551</v>
      </c>
      <c r="H176" s="31">
        <f t="shared" si="146"/>
        <v>5145.1100680082418</v>
      </c>
      <c r="I176" s="32">
        <v>332122000</v>
      </c>
      <c r="J176" s="41" t="s">
        <v>23</v>
      </c>
      <c r="K176" s="41" t="s">
        <v>23</v>
      </c>
      <c r="L176" s="34">
        <v>16428</v>
      </c>
      <c r="M176" s="31">
        <f t="shared" si="147"/>
        <v>5156.1129754078393</v>
      </c>
      <c r="N176" s="32">
        <v>84704623.959999979</v>
      </c>
      <c r="O176" s="34">
        <v>16428</v>
      </c>
      <c r="P176" s="31">
        <f t="shared" si="148"/>
        <v>2372.4293504991479</v>
      </c>
      <c r="Q176" s="32">
        <v>38974269.369999997</v>
      </c>
      <c r="R176" s="41" t="s">
        <v>23</v>
      </c>
      <c r="S176" s="41" t="s">
        <v>23</v>
      </c>
      <c r="T176" s="31">
        <f t="shared" si="149"/>
        <v>48123</v>
      </c>
      <c r="U176" s="35">
        <f t="shared" si="150"/>
        <v>0.254496444671655</v>
      </c>
      <c r="V176" s="31">
        <f t="shared" si="144"/>
        <v>293147730.63</v>
      </c>
      <c r="W176" s="35">
        <f t="shared" si="145"/>
        <v>0.11734925530377391</v>
      </c>
    </row>
    <row r="177" spans="1:24" s="6" customFormat="1" ht="24.95" customHeight="1">
      <c r="A177" s="54" t="s">
        <v>81</v>
      </c>
      <c r="B177" s="331" t="s">
        <v>82</v>
      </c>
      <c r="C177" s="332"/>
      <c r="D177" s="333"/>
      <c r="E177" s="128" t="s">
        <v>407</v>
      </c>
      <c r="F177" s="17" t="s">
        <v>56</v>
      </c>
      <c r="G177" s="34"/>
      <c r="H177" s="31">
        <f t="shared" si="146"/>
        <v>0</v>
      </c>
      <c r="I177" s="32"/>
      <c r="J177" s="41" t="s">
        <v>23</v>
      </c>
      <c r="K177" s="41" t="s">
        <v>23</v>
      </c>
      <c r="L177" s="34"/>
      <c r="M177" s="31">
        <f t="shared" si="147"/>
        <v>0</v>
      </c>
      <c r="N177" s="32"/>
      <c r="O177" s="34"/>
      <c r="P177" s="31">
        <f t="shared" si="148"/>
        <v>0</v>
      </c>
      <c r="Q177" s="32"/>
      <c r="R177" s="41" t="s">
        <v>23</v>
      </c>
      <c r="S177" s="41" t="s">
        <v>23</v>
      </c>
      <c r="T177" s="31">
        <f t="shared" si="149"/>
        <v>0</v>
      </c>
      <c r="U177" s="35">
        <f t="shared" si="150"/>
        <v>0</v>
      </c>
      <c r="V177" s="31">
        <f t="shared" si="144"/>
        <v>0</v>
      </c>
      <c r="W177" s="35">
        <f t="shared" si="145"/>
        <v>0</v>
      </c>
    </row>
    <row r="178" spans="1:24" s="6" customFormat="1" ht="24.95" customHeight="1">
      <c r="A178" s="56" t="s">
        <v>282</v>
      </c>
      <c r="B178" s="334" t="s">
        <v>368</v>
      </c>
      <c r="C178" s="334"/>
      <c r="D178" s="334"/>
      <c r="E178" s="125" t="s">
        <v>408</v>
      </c>
      <c r="F178" s="49" t="s">
        <v>23</v>
      </c>
      <c r="G178" s="49" t="s">
        <v>23</v>
      </c>
      <c r="H178" s="49" t="s">
        <v>23</v>
      </c>
      <c r="I178" s="32">
        <v>5671000</v>
      </c>
      <c r="J178" s="41" t="s">
        <v>23</v>
      </c>
      <c r="K178" s="41" t="s">
        <v>23</v>
      </c>
      <c r="L178" s="49" t="s">
        <v>23</v>
      </c>
      <c r="M178" s="49" t="s">
        <v>23</v>
      </c>
      <c r="N178" s="32"/>
      <c r="O178" s="49" t="s">
        <v>23</v>
      </c>
      <c r="P178" s="49" t="s">
        <v>23</v>
      </c>
      <c r="Q178" s="32">
        <v>1089619.1399999999</v>
      </c>
      <c r="R178" s="41" t="s">
        <v>23</v>
      </c>
      <c r="S178" s="41" t="s">
        <v>23</v>
      </c>
      <c r="T178" s="44" t="s">
        <v>23</v>
      </c>
      <c r="U178" s="44" t="s">
        <v>23</v>
      </c>
      <c r="V178" s="31">
        <f t="shared" si="144"/>
        <v>4581380.8600000003</v>
      </c>
      <c r="W178" s="35">
        <f t="shared" si="145"/>
        <v>0.19213880091694585</v>
      </c>
    </row>
    <row r="179" spans="1:24" s="6" customFormat="1" ht="65.25" customHeight="1">
      <c r="A179" s="138" t="s">
        <v>223</v>
      </c>
      <c r="B179" s="139" t="s">
        <v>409</v>
      </c>
      <c r="C179" s="72" t="s">
        <v>63</v>
      </c>
      <c r="D179" s="140" t="s">
        <v>410</v>
      </c>
      <c r="E179" s="152" t="s">
        <v>411</v>
      </c>
      <c r="F179" s="75" t="s">
        <v>23</v>
      </c>
      <c r="G179" s="75" t="s">
        <v>23</v>
      </c>
      <c r="H179" s="75" t="s">
        <v>23</v>
      </c>
      <c r="I179" s="76">
        <f>I180+I181+I207+I216+I220</f>
        <v>0</v>
      </c>
      <c r="J179" s="77" t="s">
        <v>23</v>
      </c>
      <c r="K179" s="77" t="s">
        <v>23</v>
      </c>
      <c r="L179" s="75" t="s">
        <v>23</v>
      </c>
      <c r="M179" s="75" t="s">
        <v>23</v>
      </c>
      <c r="N179" s="76">
        <f>N180+N181+N207+N216+N220</f>
        <v>0</v>
      </c>
      <c r="O179" s="75" t="s">
        <v>23</v>
      </c>
      <c r="P179" s="75" t="s">
        <v>23</v>
      </c>
      <c r="Q179" s="76">
        <f>Q180+Q181+Q207+Q216+Q220</f>
        <v>0</v>
      </c>
      <c r="R179" s="77" t="s">
        <v>23</v>
      </c>
      <c r="S179" s="77" t="s">
        <v>23</v>
      </c>
      <c r="T179" s="75" t="s">
        <v>23</v>
      </c>
      <c r="U179" s="75" t="s">
        <v>23</v>
      </c>
      <c r="V179" s="77">
        <f t="shared" si="144"/>
        <v>0</v>
      </c>
      <c r="W179" s="78">
        <f t="shared" si="145"/>
        <v>0</v>
      </c>
      <c r="X179" s="163"/>
    </row>
    <row r="180" spans="1:24" s="6" customFormat="1" ht="33.950000000000003" customHeight="1">
      <c r="A180" s="56">
        <v>1</v>
      </c>
      <c r="B180" s="300" t="s">
        <v>315</v>
      </c>
      <c r="C180" s="301"/>
      <c r="D180" s="302"/>
      <c r="E180" s="125" t="s">
        <v>412</v>
      </c>
      <c r="F180" s="28" t="s">
        <v>27</v>
      </c>
      <c r="G180" s="34"/>
      <c r="H180" s="41">
        <f>IF(G180&lt;&gt;0,I180/G180,0)</f>
        <v>0</v>
      </c>
      <c r="I180" s="32"/>
      <c r="J180" s="41" t="s">
        <v>23</v>
      </c>
      <c r="K180" s="41" t="s">
        <v>23</v>
      </c>
      <c r="L180" s="34"/>
      <c r="M180" s="41">
        <f>IF(L180&lt;&gt;0,N180/L180,0)</f>
        <v>0</v>
      </c>
      <c r="N180" s="32"/>
      <c r="O180" s="34"/>
      <c r="P180" s="41">
        <f>IF(O180&lt;&gt;0,Q180/O180,0)</f>
        <v>0</v>
      </c>
      <c r="Q180" s="32"/>
      <c r="R180" s="41" t="s">
        <v>23</v>
      </c>
      <c r="S180" s="41" t="s">
        <v>23</v>
      </c>
      <c r="T180" s="41">
        <f>G180-O180</f>
        <v>0</v>
      </c>
      <c r="U180" s="58">
        <f>IF(G180&lt;&gt;0,O180/G180,0)</f>
        <v>0</v>
      </c>
      <c r="V180" s="41">
        <f t="shared" si="144"/>
        <v>0</v>
      </c>
      <c r="W180" s="58">
        <f t="shared" si="145"/>
        <v>0</v>
      </c>
      <c r="X180" s="163"/>
    </row>
    <row r="181" spans="1:24" s="6" customFormat="1" ht="24.95" customHeight="1">
      <c r="A181" s="56" t="s">
        <v>143</v>
      </c>
      <c r="B181" s="83" t="s">
        <v>144</v>
      </c>
      <c r="C181" s="80" t="s">
        <v>63</v>
      </c>
      <c r="D181" s="84" t="s">
        <v>413</v>
      </c>
      <c r="E181" s="125" t="s">
        <v>414</v>
      </c>
      <c r="F181" s="49" t="s">
        <v>23</v>
      </c>
      <c r="G181" s="49" t="s">
        <v>23</v>
      </c>
      <c r="H181" s="49" t="s">
        <v>23</v>
      </c>
      <c r="I181" s="41">
        <f>I182+I199</f>
        <v>0</v>
      </c>
      <c r="J181" s="41" t="s">
        <v>23</v>
      </c>
      <c r="K181" s="41" t="s">
        <v>23</v>
      </c>
      <c r="L181" s="49" t="s">
        <v>23</v>
      </c>
      <c r="M181" s="49" t="s">
        <v>23</v>
      </c>
      <c r="N181" s="41">
        <f>N182+N199</f>
        <v>0</v>
      </c>
      <c r="O181" s="49" t="s">
        <v>23</v>
      </c>
      <c r="P181" s="49" t="s">
        <v>23</v>
      </c>
      <c r="Q181" s="41">
        <f>Q182+Q199</f>
        <v>0</v>
      </c>
      <c r="R181" s="41" t="s">
        <v>23</v>
      </c>
      <c r="S181" s="41" t="s">
        <v>23</v>
      </c>
      <c r="T181" s="49" t="s">
        <v>23</v>
      </c>
      <c r="U181" s="49" t="s">
        <v>23</v>
      </c>
      <c r="V181" s="41">
        <f t="shared" si="144"/>
        <v>0</v>
      </c>
      <c r="W181" s="58">
        <f t="shared" si="145"/>
        <v>0</v>
      </c>
      <c r="X181" s="163"/>
    </row>
    <row r="182" spans="1:24" s="6" customFormat="1" ht="33.950000000000003" customHeight="1">
      <c r="A182" s="54" t="s">
        <v>147</v>
      </c>
      <c r="B182" s="85" t="s">
        <v>148</v>
      </c>
      <c r="C182" s="288" t="s">
        <v>63</v>
      </c>
      <c r="D182" s="89" t="s">
        <v>415</v>
      </c>
      <c r="E182" s="128" t="s">
        <v>416</v>
      </c>
      <c r="F182" s="16" t="s">
        <v>151</v>
      </c>
      <c r="G182" s="49" t="s">
        <v>23</v>
      </c>
      <c r="H182" s="49" t="s">
        <v>23</v>
      </c>
      <c r="I182" s="31">
        <f>I183+I188+I189+I198</f>
        <v>0</v>
      </c>
      <c r="J182" s="41" t="s">
        <v>23</v>
      </c>
      <c r="K182" s="41" t="s">
        <v>23</v>
      </c>
      <c r="L182" s="49" t="s">
        <v>23</v>
      </c>
      <c r="M182" s="49" t="s">
        <v>23</v>
      </c>
      <c r="N182" s="31">
        <f>N183+N188+N189+N198</f>
        <v>0</v>
      </c>
      <c r="O182" s="49" t="s">
        <v>23</v>
      </c>
      <c r="P182" s="49" t="s">
        <v>23</v>
      </c>
      <c r="Q182" s="31">
        <f>Q183+Q188+Q189+Q198</f>
        <v>0</v>
      </c>
      <c r="R182" s="41" t="s">
        <v>23</v>
      </c>
      <c r="S182" s="41" t="s">
        <v>23</v>
      </c>
      <c r="T182" s="44" t="s">
        <v>23</v>
      </c>
      <c r="U182" s="44" t="s">
        <v>23</v>
      </c>
      <c r="V182" s="31">
        <f t="shared" si="144"/>
        <v>0</v>
      </c>
      <c r="W182" s="35">
        <f t="shared" si="145"/>
        <v>0</v>
      </c>
      <c r="X182" s="163"/>
    </row>
    <row r="183" spans="1:24" s="6" customFormat="1" ht="33.950000000000003" customHeight="1">
      <c r="A183" s="54" t="s">
        <v>152</v>
      </c>
      <c r="B183" s="142" t="s">
        <v>321</v>
      </c>
      <c r="C183" s="289"/>
      <c r="D183" s="143" t="s">
        <v>417</v>
      </c>
      <c r="E183" s="128" t="s">
        <v>418</v>
      </c>
      <c r="F183" s="16" t="s">
        <v>151</v>
      </c>
      <c r="G183" s="90">
        <f>G184+G185+G187</f>
        <v>0</v>
      </c>
      <c r="H183" s="31">
        <f t="shared" ref="H183:H189" si="151">IF(G183&lt;&gt;0,I183/G183,0)</f>
        <v>0</v>
      </c>
      <c r="I183" s="31">
        <f>I184+I185+I187</f>
        <v>0</v>
      </c>
      <c r="J183" s="41" t="s">
        <v>23</v>
      </c>
      <c r="K183" s="41" t="s">
        <v>23</v>
      </c>
      <c r="L183" s="90">
        <f>L184+L185+L187</f>
        <v>0</v>
      </c>
      <c r="M183" s="31">
        <f t="shared" ref="M183:M189" si="152">IF(L183&lt;&gt;0,N183/L183,0)</f>
        <v>0</v>
      </c>
      <c r="N183" s="31">
        <f>N184+N185+N187</f>
        <v>0</v>
      </c>
      <c r="O183" s="90">
        <f>O184+O185+O187</f>
        <v>0</v>
      </c>
      <c r="P183" s="31">
        <f t="shared" ref="P183:P189" si="153">IF(O183&lt;&gt;0,Q183/O183,0)</f>
        <v>0</v>
      </c>
      <c r="Q183" s="31">
        <f>Q184+Q185+Q187</f>
        <v>0</v>
      </c>
      <c r="R183" s="41" t="s">
        <v>23</v>
      </c>
      <c r="S183" s="41" t="s">
        <v>23</v>
      </c>
      <c r="T183" s="31">
        <f>G183-O183</f>
        <v>0</v>
      </c>
      <c r="U183" s="35">
        <f>IF(G183&lt;&gt;0,O183/G183,0)</f>
        <v>0</v>
      </c>
      <c r="V183" s="31">
        <f t="shared" si="144"/>
        <v>0</v>
      </c>
      <c r="W183" s="35">
        <f t="shared" si="145"/>
        <v>0</v>
      </c>
      <c r="X183" s="163"/>
    </row>
    <row r="184" spans="1:24" s="6" customFormat="1" ht="24.95" customHeight="1">
      <c r="A184" s="54"/>
      <c r="B184" s="312" t="s">
        <v>156</v>
      </c>
      <c r="C184" s="312"/>
      <c r="D184" s="312"/>
      <c r="E184" s="128" t="s">
        <v>419</v>
      </c>
      <c r="F184" s="16" t="s">
        <v>159</v>
      </c>
      <c r="G184" s="34"/>
      <c r="H184" s="31">
        <f t="shared" si="151"/>
        <v>0</v>
      </c>
      <c r="I184" s="32"/>
      <c r="J184" s="41" t="s">
        <v>23</v>
      </c>
      <c r="K184" s="41" t="s">
        <v>23</v>
      </c>
      <c r="L184" s="34"/>
      <c r="M184" s="31">
        <f t="shared" si="152"/>
        <v>0</v>
      </c>
      <c r="N184" s="32"/>
      <c r="O184" s="34"/>
      <c r="P184" s="31">
        <f t="shared" si="153"/>
        <v>0</v>
      </c>
      <c r="Q184" s="32"/>
      <c r="R184" s="41" t="s">
        <v>23</v>
      </c>
      <c r="S184" s="41" t="s">
        <v>23</v>
      </c>
      <c r="T184" s="31">
        <f t="shared" ref="T184:T206" si="154">G184-O184</f>
        <v>0</v>
      </c>
      <c r="U184" s="35">
        <f t="shared" ref="U184:U206" si="155">IF(G184&lt;&gt;0,O184/G184,0)</f>
        <v>0</v>
      </c>
      <c r="V184" s="31">
        <f t="shared" si="144"/>
        <v>0</v>
      </c>
      <c r="W184" s="35">
        <f t="shared" si="145"/>
        <v>0</v>
      </c>
      <c r="X184" s="163"/>
    </row>
    <row r="185" spans="1:24" s="6" customFormat="1" ht="24.95" customHeight="1">
      <c r="A185" s="54"/>
      <c r="B185" s="312" t="s">
        <v>160</v>
      </c>
      <c r="C185" s="312"/>
      <c r="D185" s="312"/>
      <c r="E185" s="128" t="s">
        <v>420</v>
      </c>
      <c r="F185" s="16" t="s">
        <v>159</v>
      </c>
      <c r="G185" s="34"/>
      <c r="H185" s="31">
        <f t="shared" si="151"/>
        <v>0</v>
      </c>
      <c r="I185" s="32"/>
      <c r="J185" s="41" t="s">
        <v>23</v>
      </c>
      <c r="K185" s="41" t="s">
        <v>23</v>
      </c>
      <c r="L185" s="34"/>
      <c r="M185" s="31">
        <f t="shared" si="152"/>
        <v>0</v>
      </c>
      <c r="N185" s="32"/>
      <c r="O185" s="34"/>
      <c r="P185" s="31">
        <f t="shared" si="153"/>
        <v>0</v>
      </c>
      <c r="Q185" s="32"/>
      <c r="R185" s="41" t="s">
        <v>23</v>
      </c>
      <c r="S185" s="41" t="s">
        <v>23</v>
      </c>
      <c r="T185" s="31">
        <f t="shared" si="154"/>
        <v>0</v>
      </c>
      <c r="U185" s="35">
        <f t="shared" si="155"/>
        <v>0</v>
      </c>
      <c r="V185" s="31">
        <f t="shared" si="144"/>
        <v>0</v>
      </c>
      <c r="W185" s="35">
        <f t="shared" si="145"/>
        <v>0</v>
      </c>
      <c r="X185" s="163"/>
    </row>
    <row r="186" spans="1:24" s="6" customFormat="1" ht="24.95" customHeight="1">
      <c r="A186" s="54"/>
      <c r="B186" s="335" t="s">
        <v>163</v>
      </c>
      <c r="C186" s="335"/>
      <c r="D186" s="335"/>
      <c r="E186" s="128" t="s">
        <v>421</v>
      </c>
      <c r="F186" s="16" t="s">
        <v>159</v>
      </c>
      <c r="G186" s="34"/>
      <c r="H186" s="31">
        <f t="shared" si="151"/>
        <v>0</v>
      </c>
      <c r="I186" s="32"/>
      <c r="J186" s="41" t="s">
        <v>23</v>
      </c>
      <c r="K186" s="41" t="s">
        <v>23</v>
      </c>
      <c r="L186" s="34"/>
      <c r="M186" s="31">
        <f t="shared" si="152"/>
        <v>0</v>
      </c>
      <c r="N186" s="32"/>
      <c r="O186" s="34"/>
      <c r="P186" s="31">
        <f t="shared" si="153"/>
        <v>0</v>
      </c>
      <c r="Q186" s="32"/>
      <c r="R186" s="41" t="s">
        <v>23</v>
      </c>
      <c r="S186" s="41" t="s">
        <v>23</v>
      </c>
      <c r="T186" s="31">
        <f t="shared" si="154"/>
        <v>0</v>
      </c>
      <c r="U186" s="35">
        <f t="shared" si="155"/>
        <v>0</v>
      </c>
      <c r="V186" s="31">
        <f t="shared" si="144"/>
        <v>0</v>
      </c>
      <c r="W186" s="35">
        <f t="shared" si="145"/>
        <v>0</v>
      </c>
      <c r="X186" s="163"/>
    </row>
    <row r="187" spans="1:24" s="6" customFormat="1" ht="24.95" customHeight="1">
      <c r="A187" s="54"/>
      <c r="B187" s="312" t="s">
        <v>166</v>
      </c>
      <c r="C187" s="312"/>
      <c r="D187" s="312"/>
      <c r="E187" s="128" t="s">
        <v>422</v>
      </c>
      <c r="F187" s="16" t="s">
        <v>70</v>
      </c>
      <c r="G187" s="34"/>
      <c r="H187" s="31">
        <f t="shared" si="151"/>
        <v>0</v>
      </c>
      <c r="I187" s="32"/>
      <c r="J187" s="41" t="s">
        <v>23</v>
      </c>
      <c r="K187" s="41" t="s">
        <v>23</v>
      </c>
      <c r="L187" s="34"/>
      <c r="M187" s="31">
        <f t="shared" si="152"/>
        <v>0</v>
      </c>
      <c r="N187" s="32"/>
      <c r="O187" s="34"/>
      <c r="P187" s="31">
        <f t="shared" si="153"/>
        <v>0</v>
      </c>
      <c r="Q187" s="32"/>
      <c r="R187" s="41" t="s">
        <v>23</v>
      </c>
      <c r="S187" s="41" t="s">
        <v>23</v>
      </c>
      <c r="T187" s="31">
        <f t="shared" si="154"/>
        <v>0</v>
      </c>
      <c r="U187" s="35">
        <f t="shared" si="155"/>
        <v>0</v>
      </c>
      <c r="V187" s="31">
        <f t="shared" si="144"/>
        <v>0</v>
      </c>
      <c r="W187" s="35">
        <f t="shared" si="145"/>
        <v>0</v>
      </c>
      <c r="X187" s="163"/>
    </row>
    <row r="188" spans="1:24" s="6" customFormat="1" ht="24.95" customHeight="1">
      <c r="A188" s="54" t="s">
        <v>169</v>
      </c>
      <c r="B188" s="308" t="s">
        <v>328</v>
      </c>
      <c r="C188" s="308"/>
      <c r="D188" s="308"/>
      <c r="E188" s="128" t="s">
        <v>423</v>
      </c>
      <c r="F188" s="16" t="s">
        <v>70</v>
      </c>
      <c r="G188" s="34"/>
      <c r="H188" s="31">
        <f t="shared" si="151"/>
        <v>0</v>
      </c>
      <c r="I188" s="32"/>
      <c r="J188" s="41" t="s">
        <v>23</v>
      </c>
      <c r="K188" s="41" t="s">
        <v>23</v>
      </c>
      <c r="L188" s="34"/>
      <c r="M188" s="31">
        <f t="shared" si="152"/>
        <v>0</v>
      </c>
      <c r="N188" s="32"/>
      <c r="O188" s="34"/>
      <c r="P188" s="31">
        <f t="shared" si="153"/>
        <v>0</v>
      </c>
      <c r="Q188" s="32"/>
      <c r="R188" s="41" t="s">
        <v>23</v>
      </c>
      <c r="S188" s="41" t="s">
        <v>23</v>
      </c>
      <c r="T188" s="31">
        <f t="shared" si="154"/>
        <v>0</v>
      </c>
      <c r="U188" s="35">
        <f t="shared" si="155"/>
        <v>0</v>
      </c>
      <c r="V188" s="31">
        <f t="shared" si="144"/>
        <v>0</v>
      </c>
      <c r="W188" s="35">
        <f t="shared" si="145"/>
        <v>0</v>
      </c>
      <c r="X188" s="163"/>
    </row>
    <row r="189" spans="1:24" s="6" customFormat="1" ht="33.950000000000003" customHeight="1">
      <c r="A189" s="54" t="s">
        <v>173</v>
      </c>
      <c r="B189" s="309" t="s">
        <v>330</v>
      </c>
      <c r="C189" s="310"/>
      <c r="D189" s="311"/>
      <c r="E189" s="128" t="s">
        <v>424</v>
      </c>
      <c r="F189" s="20" t="s">
        <v>39</v>
      </c>
      <c r="G189" s="34"/>
      <c r="H189" s="31">
        <f t="shared" si="151"/>
        <v>0</v>
      </c>
      <c r="I189" s="32"/>
      <c r="J189" s="41" t="s">
        <v>23</v>
      </c>
      <c r="K189" s="41" t="s">
        <v>23</v>
      </c>
      <c r="L189" s="34"/>
      <c r="M189" s="31">
        <f t="shared" si="152"/>
        <v>0</v>
      </c>
      <c r="N189" s="32"/>
      <c r="O189" s="34"/>
      <c r="P189" s="31">
        <f t="shared" si="153"/>
        <v>0</v>
      </c>
      <c r="Q189" s="32"/>
      <c r="R189" s="41" t="s">
        <v>23</v>
      </c>
      <c r="S189" s="41" t="s">
        <v>23</v>
      </c>
      <c r="T189" s="31">
        <f t="shared" si="154"/>
        <v>0</v>
      </c>
      <c r="U189" s="35">
        <f t="shared" si="155"/>
        <v>0</v>
      </c>
      <c r="V189" s="31">
        <f t="shared" si="144"/>
        <v>0</v>
      </c>
      <c r="W189" s="35">
        <f t="shared" si="145"/>
        <v>0</v>
      </c>
      <c r="X189" s="163"/>
    </row>
    <row r="190" spans="1:24" s="6" customFormat="1" ht="24.95" customHeight="1">
      <c r="A190" s="54"/>
      <c r="B190" s="306" t="s">
        <v>177</v>
      </c>
      <c r="C190" s="306"/>
      <c r="D190" s="306"/>
      <c r="E190" s="145" t="s">
        <v>425</v>
      </c>
      <c r="F190" s="43" t="s">
        <v>70</v>
      </c>
      <c r="G190" s="34"/>
      <c r="H190" s="31">
        <f>IF(G190&lt;&gt;0,I189/G190,0)</f>
        <v>0</v>
      </c>
      <c r="I190" s="31" t="s">
        <v>23</v>
      </c>
      <c r="J190" s="41" t="s">
        <v>23</v>
      </c>
      <c r="K190" s="41" t="s">
        <v>23</v>
      </c>
      <c r="L190" s="34"/>
      <c r="M190" s="31">
        <f>IF(L190&lt;&gt;0,N189/L190,0)</f>
        <v>0</v>
      </c>
      <c r="N190" s="31" t="s">
        <v>23</v>
      </c>
      <c r="O190" s="34"/>
      <c r="P190" s="31">
        <f>IF(O190&lt;&gt;0,Q189/O190,0)</f>
        <v>0</v>
      </c>
      <c r="Q190" s="31" t="s">
        <v>23</v>
      </c>
      <c r="R190" s="41" t="s">
        <v>23</v>
      </c>
      <c r="S190" s="41" t="s">
        <v>23</v>
      </c>
      <c r="T190" s="31">
        <f t="shared" si="154"/>
        <v>0</v>
      </c>
      <c r="U190" s="35">
        <f t="shared" si="155"/>
        <v>0</v>
      </c>
      <c r="V190" s="44" t="s">
        <v>23</v>
      </c>
      <c r="W190" s="44" t="s">
        <v>23</v>
      </c>
      <c r="X190" s="163"/>
    </row>
    <row r="191" spans="1:24" s="6" customFormat="1" ht="24.95" customHeight="1">
      <c r="A191" s="54"/>
      <c r="B191" s="312" t="s">
        <v>180</v>
      </c>
      <c r="C191" s="312"/>
      <c r="D191" s="312"/>
      <c r="E191" s="128" t="s">
        <v>426</v>
      </c>
      <c r="F191" s="16" t="s">
        <v>183</v>
      </c>
      <c r="G191" s="34"/>
      <c r="H191" s="31">
        <f t="shared" ref="H191:H199" si="156">IF(G191&lt;&gt;0,I191/G191,0)</f>
        <v>0</v>
      </c>
      <c r="I191" s="32"/>
      <c r="J191" s="41" t="s">
        <v>23</v>
      </c>
      <c r="K191" s="41" t="s">
        <v>23</v>
      </c>
      <c r="L191" s="34"/>
      <c r="M191" s="31">
        <f t="shared" ref="M191:M199" si="157">IF(L191&lt;&gt;0,N191/L191,0)</f>
        <v>0</v>
      </c>
      <c r="N191" s="32"/>
      <c r="O191" s="34"/>
      <c r="P191" s="31">
        <f t="shared" ref="P191:P199" si="158">IF(O191&lt;&gt;0,Q191/O191,0)</f>
        <v>0</v>
      </c>
      <c r="Q191" s="32"/>
      <c r="R191" s="41" t="s">
        <v>23</v>
      </c>
      <c r="S191" s="41" t="s">
        <v>23</v>
      </c>
      <c r="T191" s="31">
        <f t="shared" si="154"/>
        <v>0</v>
      </c>
      <c r="U191" s="35">
        <f t="shared" si="155"/>
        <v>0</v>
      </c>
      <c r="V191" s="31">
        <f t="shared" ref="V191:V199" si="159">I191-Q191</f>
        <v>0</v>
      </c>
      <c r="W191" s="35">
        <f t="shared" ref="W191:W199" si="160">IF(I191&lt;&gt;0,Q191/I191,0)</f>
        <v>0</v>
      </c>
      <c r="X191" s="163"/>
    </row>
    <row r="192" spans="1:24" s="6" customFormat="1" ht="24.95" customHeight="1">
      <c r="A192" s="54"/>
      <c r="B192" s="312" t="s">
        <v>184</v>
      </c>
      <c r="C192" s="312"/>
      <c r="D192" s="312"/>
      <c r="E192" s="128" t="s">
        <v>427</v>
      </c>
      <c r="F192" s="16" t="s">
        <v>183</v>
      </c>
      <c r="G192" s="34"/>
      <c r="H192" s="31">
        <f t="shared" si="156"/>
        <v>0</v>
      </c>
      <c r="I192" s="32"/>
      <c r="J192" s="41" t="s">
        <v>23</v>
      </c>
      <c r="K192" s="41" t="s">
        <v>23</v>
      </c>
      <c r="L192" s="34"/>
      <c r="M192" s="31">
        <f t="shared" si="157"/>
        <v>0</v>
      </c>
      <c r="N192" s="32"/>
      <c r="O192" s="34"/>
      <c r="P192" s="31">
        <f t="shared" si="158"/>
        <v>0</v>
      </c>
      <c r="Q192" s="32"/>
      <c r="R192" s="41" t="s">
        <v>23</v>
      </c>
      <c r="S192" s="41" t="s">
        <v>23</v>
      </c>
      <c r="T192" s="31">
        <f t="shared" si="154"/>
        <v>0</v>
      </c>
      <c r="U192" s="35">
        <f t="shared" si="155"/>
        <v>0</v>
      </c>
      <c r="V192" s="31">
        <f t="shared" si="159"/>
        <v>0</v>
      </c>
      <c r="W192" s="35">
        <f t="shared" si="160"/>
        <v>0</v>
      </c>
      <c r="X192" s="163"/>
    </row>
    <row r="193" spans="1:24" s="6" customFormat="1" ht="24.95" customHeight="1">
      <c r="A193" s="54"/>
      <c r="B193" s="312" t="s">
        <v>187</v>
      </c>
      <c r="C193" s="312"/>
      <c r="D193" s="312"/>
      <c r="E193" s="128" t="s">
        <v>428</v>
      </c>
      <c r="F193" s="16" t="s">
        <v>183</v>
      </c>
      <c r="G193" s="34"/>
      <c r="H193" s="31">
        <f t="shared" si="156"/>
        <v>0</v>
      </c>
      <c r="I193" s="32"/>
      <c r="J193" s="41" t="s">
        <v>23</v>
      </c>
      <c r="K193" s="41" t="s">
        <v>23</v>
      </c>
      <c r="L193" s="34"/>
      <c r="M193" s="31">
        <f t="shared" si="157"/>
        <v>0</v>
      </c>
      <c r="N193" s="32"/>
      <c r="O193" s="34"/>
      <c r="P193" s="31">
        <f t="shared" si="158"/>
        <v>0</v>
      </c>
      <c r="Q193" s="32"/>
      <c r="R193" s="41" t="s">
        <v>23</v>
      </c>
      <c r="S193" s="41" t="s">
        <v>23</v>
      </c>
      <c r="T193" s="31">
        <f t="shared" si="154"/>
        <v>0</v>
      </c>
      <c r="U193" s="35">
        <f t="shared" si="155"/>
        <v>0</v>
      </c>
      <c r="V193" s="31">
        <f t="shared" si="159"/>
        <v>0</v>
      </c>
      <c r="W193" s="35">
        <f t="shared" si="160"/>
        <v>0</v>
      </c>
      <c r="X193" s="163"/>
    </row>
    <row r="194" spans="1:24" s="6" customFormat="1" ht="24.95" customHeight="1">
      <c r="A194" s="54"/>
      <c r="B194" s="312" t="s">
        <v>190</v>
      </c>
      <c r="C194" s="312"/>
      <c r="D194" s="312"/>
      <c r="E194" s="128" t="s">
        <v>429</v>
      </c>
      <c r="F194" s="16" t="s">
        <v>183</v>
      </c>
      <c r="G194" s="34"/>
      <c r="H194" s="31">
        <f t="shared" si="156"/>
        <v>0</v>
      </c>
      <c r="I194" s="32"/>
      <c r="J194" s="41" t="s">
        <v>23</v>
      </c>
      <c r="K194" s="41" t="s">
        <v>23</v>
      </c>
      <c r="L194" s="34"/>
      <c r="M194" s="31">
        <f t="shared" si="157"/>
        <v>0</v>
      </c>
      <c r="N194" s="32"/>
      <c r="O194" s="34"/>
      <c r="P194" s="31">
        <f t="shared" si="158"/>
        <v>0</v>
      </c>
      <c r="Q194" s="32"/>
      <c r="R194" s="41" t="s">
        <v>23</v>
      </c>
      <c r="S194" s="41" t="s">
        <v>23</v>
      </c>
      <c r="T194" s="31">
        <f t="shared" si="154"/>
        <v>0</v>
      </c>
      <c r="U194" s="35">
        <f t="shared" si="155"/>
        <v>0</v>
      </c>
      <c r="V194" s="31">
        <f t="shared" si="159"/>
        <v>0</v>
      </c>
      <c r="W194" s="35">
        <f t="shared" si="160"/>
        <v>0</v>
      </c>
      <c r="X194" s="163"/>
    </row>
    <row r="195" spans="1:24" s="6" customFormat="1" ht="33.950000000000003" customHeight="1">
      <c r="A195" s="54"/>
      <c r="B195" s="312" t="s">
        <v>193</v>
      </c>
      <c r="C195" s="312"/>
      <c r="D195" s="312"/>
      <c r="E195" s="128" t="s">
        <v>430</v>
      </c>
      <c r="F195" s="16" t="s">
        <v>183</v>
      </c>
      <c r="G195" s="34"/>
      <c r="H195" s="31">
        <f t="shared" si="156"/>
        <v>0</v>
      </c>
      <c r="I195" s="32"/>
      <c r="J195" s="41" t="s">
        <v>23</v>
      </c>
      <c r="K195" s="41" t="s">
        <v>23</v>
      </c>
      <c r="L195" s="34"/>
      <c r="M195" s="31">
        <f t="shared" si="157"/>
        <v>0</v>
      </c>
      <c r="N195" s="32"/>
      <c r="O195" s="34"/>
      <c r="P195" s="31">
        <f t="shared" si="158"/>
        <v>0</v>
      </c>
      <c r="Q195" s="32"/>
      <c r="R195" s="41" t="s">
        <v>23</v>
      </c>
      <c r="S195" s="41" t="s">
        <v>23</v>
      </c>
      <c r="T195" s="31">
        <f t="shared" si="154"/>
        <v>0</v>
      </c>
      <c r="U195" s="35">
        <f t="shared" si="155"/>
        <v>0</v>
      </c>
      <c r="V195" s="31">
        <f t="shared" si="159"/>
        <v>0</v>
      </c>
      <c r="W195" s="35">
        <f t="shared" si="160"/>
        <v>0</v>
      </c>
      <c r="X195" s="163"/>
    </row>
    <row r="196" spans="1:24" s="6" customFormat="1" ht="50.1" customHeight="1">
      <c r="A196" s="54"/>
      <c r="B196" s="312" t="s">
        <v>196</v>
      </c>
      <c r="C196" s="312"/>
      <c r="D196" s="312"/>
      <c r="E196" s="128" t="s">
        <v>431</v>
      </c>
      <c r="F196" s="16" t="s">
        <v>183</v>
      </c>
      <c r="G196" s="34"/>
      <c r="H196" s="31">
        <f t="shared" si="156"/>
        <v>0</v>
      </c>
      <c r="I196" s="32"/>
      <c r="J196" s="41" t="s">
        <v>23</v>
      </c>
      <c r="K196" s="41" t="s">
        <v>23</v>
      </c>
      <c r="L196" s="34"/>
      <c r="M196" s="31">
        <f t="shared" si="157"/>
        <v>0</v>
      </c>
      <c r="N196" s="32"/>
      <c r="O196" s="34"/>
      <c r="P196" s="31">
        <f t="shared" si="158"/>
        <v>0</v>
      </c>
      <c r="Q196" s="32"/>
      <c r="R196" s="41" t="s">
        <v>23</v>
      </c>
      <c r="S196" s="41" t="s">
        <v>23</v>
      </c>
      <c r="T196" s="31">
        <f t="shared" si="154"/>
        <v>0</v>
      </c>
      <c r="U196" s="35">
        <f t="shared" si="155"/>
        <v>0</v>
      </c>
      <c r="V196" s="31">
        <f t="shared" si="159"/>
        <v>0</v>
      </c>
      <c r="W196" s="35">
        <f t="shared" si="160"/>
        <v>0</v>
      </c>
      <c r="X196" s="163"/>
    </row>
    <row r="197" spans="1:24" s="6" customFormat="1" ht="33.950000000000003" customHeight="1">
      <c r="A197" s="54"/>
      <c r="B197" s="312" t="s">
        <v>199</v>
      </c>
      <c r="C197" s="312"/>
      <c r="D197" s="312"/>
      <c r="E197" s="128" t="s">
        <v>432</v>
      </c>
      <c r="F197" s="16" t="s">
        <v>183</v>
      </c>
      <c r="G197" s="34"/>
      <c r="H197" s="31">
        <f t="shared" si="156"/>
        <v>0</v>
      </c>
      <c r="I197" s="32"/>
      <c r="J197" s="41" t="s">
        <v>23</v>
      </c>
      <c r="K197" s="41" t="s">
        <v>23</v>
      </c>
      <c r="L197" s="34"/>
      <c r="M197" s="31">
        <f t="shared" si="157"/>
        <v>0</v>
      </c>
      <c r="N197" s="32"/>
      <c r="O197" s="34"/>
      <c r="P197" s="31">
        <f t="shared" si="158"/>
        <v>0</v>
      </c>
      <c r="Q197" s="32"/>
      <c r="R197" s="41" t="s">
        <v>23</v>
      </c>
      <c r="S197" s="41" t="s">
        <v>23</v>
      </c>
      <c r="T197" s="31">
        <f t="shared" si="154"/>
        <v>0</v>
      </c>
      <c r="U197" s="35">
        <f t="shared" si="155"/>
        <v>0</v>
      </c>
      <c r="V197" s="31">
        <f t="shared" si="159"/>
        <v>0</v>
      </c>
      <c r="W197" s="35">
        <f t="shared" si="160"/>
        <v>0</v>
      </c>
      <c r="X197" s="163"/>
    </row>
    <row r="198" spans="1:24" s="6" customFormat="1" ht="24.95" customHeight="1">
      <c r="A198" s="54" t="s">
        <v>202</v>
      </c>
      <c r="B198" s="312" t="s">
        <v>203</v>
      </c>
      <c r="C198" s="312"/>
      <c r="D198" s="312"/>
      <c r="E198" s="128" t="s">
        <v>433</v>
      </c>
      <c r="F198" s="16" t="s">
        <v>159</v>
      </c>
      <c r="G198" s="34"/>
      <c r="H198" s="31">
        <f t="shared" si="156"/>
        <v>0</v>
      </c>
      <c r="I198" s="32"/>
      <c r="J198" s="41" t="s">
        <v>23</v>
      </c>
      <c r="K198" s="41" t="s">
        <v>23</v>
      </c>
      <c r="L198" s="34"/>
      <c r="M198" s="31">
        <f t="shared" si="157"/>
        <v>0</v>
      </c>
      <c r="N198" s="32"/>
      <c r="O198" s="34"/>
      <c r="P198" s="31">
        <f t="shared" si="158"/>
        <v>0</v>
      </c>
      <c r="Q198" s="32"/>
      <c r="R198" s="41" t="s">
        <v>23</v>
      </c>
      <c r="S198" s="41" t="s">
        <v>23</v>
      </c>
      <c r="T198" s="31">
        <f t="shared" si="154"/>
        <v>0</v>
      </c>
      <c r="U198" s="35">
        <f t="shared" si="155"/>
        <v>0</v>
      </c>
      <c r="V198" s="31">
        <f t="shared" si="159"/>
        <v>0</v>
      </c>
      <c r="W198" s="35">
        <f t="shared" si="160"/>
        <v>0</v>
      </c>
      <c r="X198" s="163"/>
    </row>
    <row r="199" spans="1:24" s="6" customFormat="1" ht="24.95" customHeight="1">
      <c r="A199" s="54" t="s">
        <v>206</v>
      </c>
      <c r="B199" s="308" t="s">
        <v>387</v>
      </c>
      <c r="C199" s="308"/>
      <c r="D199" s="308"/>
      <c r="E199" s="128" t="s">
        <v>434</v>
      </c>
      <c r="F199" s="16" t="s">
        <v>56</v>
      </c>
      <c r="G199" s="34"/>
      <c r="H199" s="31">
        <f t="shared" si="156"/>
        <v>0</v>
      </c>
      <c r="I199" s="32"/>
      <c r="J199" s="41" t="s">
        <v>23</v>
      </c>
      <c r="K199" s="41" t="s">
        <v>23</v>
      </c>
      <c r="L199" s="34"/>
      <c r="M199" s="31">
        <f t="shared" si="157"/>
        <v>0</v>
      </c>
      <c r="N199" s="32"/>
      <c r="O199" s="34"/>
      <c r="P199" s="31">
        <f t="shared" si="158"/>
        <v>0</v>
      </c>
      <c r="Q199" s="32"/>
      <c r="R199" s="41" t="s">
        <v>23</v>
      </c>
      <c r="S199" s="41" t="s">
        <v>23</v>
      </c>
      <c r="T199" s="31">
        <f t="shared" si="154"/>
        <v>0</v>
      </c>
      <c r="U199" s="35">
        <f t="shared" si="155"/>
        <v>0</v>
      </c>
      <c r="V199" s="31">
        <f t="shared" si="159"/>
        <v>0</v>
      </c>
      <c r="W199" s="35">
        <f t="shared" si="160"/>
        <v>0</v>
      </c>
      <c r="X199" s="163"/>
    </row>
    <row r="200" spans="1:24" s="6" customFormat="1" ht="24.95" customHeight="1">
      <c r="A200" s="54" t="s">
        <v>214</v>
      </c>
      <c r="B200" s="309" t="s">
        <v>210</v>
      </c>
      <c r="C200" s="310"/>
      <c r="D200" s="311"/>
      <c r="E200" s="128" t="s">
        <v>435</v>
      </c>
      <c r="F200" s="16" t="s">
        <v>213</v>
      </c>
      <c r="G200" s="34"/>
      <c r="H200" s="31">
        <f>IF(G200&lt;&gt;0,I199/G200,0)</f>
        <v>0</v>
      </c>
      <c r="I200" s="41" t="s">
        <v>23</v>
      </c>
      <c r="J200" s="41"/>
      <c r="K200" s="41"/>
      <c r="L200" s="34"/>
      <c r="M200" s="31">
        <f>IF(L200&lt;&gt;0,N199/L200,0)</f>
        <v>0</v>
      </c>
      <c r="N200" s="41" t="s">
        <v>23</v>
      </c>
      <c r="O200" s="34"/>
      <c r="P200" s="31">
        <f>IF(O200&lt;&gt;0,Q199/O200,0)</f>
        <v>0</v>
      </c>
      <c r="Q200" s="41" t="s">
        <v>23</v>
      </c>
      <c r="R200" s="41"/>
      <c r="S200" s="41"/>
      <c r="T200" s="31">
        <f t="shared" si="154"/>
        <v>0</v>
      </c>
      <c r="U200" s="35">
        <f t="shared" si="155"/>
        <v>0</v>
      </c>
      <c r="V200" s="44" t="s">
        <v>23</v>
      </c>
      <c r="W200" s="44" t="s">
        <v>23</v>
      </c>
      <c r="X200" s="163"/>
    </row>
    <row r="201" spans="1:24" s="6" customFormat="1" ht="24.95" customHeight="1">
      <c r="A201" s="54" t="s">
        <v>218</v>
      </c>
      <c r="B201" s="312" t="s">
        <v>215</v>
      </c>
      <c r="C201" s="312"/>
      <c r="D201" s="312"/>
      <c r="E201" s="128" t="s">
        <v>436</v>
      </c>
      <c r="F201" s="18" t="s">
        <v>56</v>
      </c>
      <c r="G201" s="34"/>
      <c r="H201" s="31">
        <f t="shared" ref="H201:H203" si="161">IF(G201&lt;&gt;0,I201/G201,0)</f>
        <v>0</v>
      </c>
      <c r="I201" s="32"/>
      <c r="J201" s="41" t="s">
        <v>23</v>
      </c>
      <c r="K201" s="41" t="s">
        <v>23</v>
      </c>
      <c r="L201" s="34"/>
      <c r="M201" s="31">
        <f t="shared" ref="M201:M202" si="162">IF(L201&lt;&gt;0,N201/L201,0)</f>
        <v>0</v>
      </c>
      <c r="N201" s="32"/>
      <c r="O201" s="34"/>
      <c r="P201" s="31">
        <f t="shared" ref="P201:P202" si="163">IF(O201&lt;&gt;0,Q201/O201,0)</f>
        <v>0</v>
      </c>
      <c r="Q201" s="32"/>
      <c r="R201" s="41" t="s">
        <v>23</v>
      </c>
      <c r="S201" s="41" t="s">
        <v>23</v>
      </c>
      <c r="T201" s="31">
        <f t="shared" si="154"/>
        <v>0</v>
      </c>
      <c r="U201" s="35">
        <f t="shared" si="155"/>
        <v>0</v>
      </c>
      <c r="V201" s="31">
        <f t="shared" ref="V201:V203" si="164">I201-Q201</f>
        <v>0</v>
      </c>
      <c r="W201" s="35">
        <f t="shared" ref="W201:W203" si="165">IF(I201&lt;&gt;0,Q201/I201,0)</f>
        <v>0</v>
      </c>
      <c r="X201" s="163"/>
    </row>
    <row r="202" spans="1:24" s="6" customFormat="1" ht="24.95" customHeight="1">
      <c r="A202" s="54" t="s">
        <v>437</v>
      </c>
      <c r="B202" s="312" t="s">
        <v>219</v>
      </c>
      <c r="C202" s="312"/>
      <c r="D202" s="312"/>
      <c r="E202" s="128" t="s">
        <v>438</v>
      </c>
      <c r="F202" s="17" t="s">
        <v>222</v>
      </c>
      <c r="G202" s="34"/>
      <c r="H202" s="31">
        <f t="shared" si="161"/>
        <v>0</v>
      </c>
      <c r="I202" s="32"/>
      <c r="J202" s="41" t="s">
        <v>23</v>
      </c>
      <c r="K202" s="41" t="s">
        <v>23</v>
      </c>
      <c r="L202" s="34"/>
      <c r="M202" s="31">
        <f t="shared" si="162"/>
        <v>0</v>
      </c>
      <c r="N202" s="32"/>
      <c r="O202" s="34"/>
      <c r="P202" s="31">
        <f t="shared" si="163"/>
        <v>0</v>
      </c>
      <c r="Q202" s="32"/>
      <c r="R202" s="41" t="s">
        <v>23</v>
      </c>
      <c r="S202" s="41" t="s">
        <v>23</v>
      </c>
      <c r="T202" s="31">
        <f t="shared" si="154"/>
        <v>0</v>
      </c>
      <c r="U202" s="35">
        <f t="shared" si="155"/>
        <v>0</v>
      </c>
      <c r="V202" s="31">
        <f t="shared" si="164"/>
        <v>0</v>
      </c>
      <c r="W202" s="35">
        <f t="shared" si="165"/>
        <v>0</v>
      </c>
      <c r="X202" s="163"/>
    </row>
    <row r="203" spans="1:24" s="6" customFormat="1" ht="50.1" customHeight="1">
      <c r="A203" s="45" t="s">
        <v>223</v>
      </c>
      <c r="B203" s="117" t="s">
        <v>224</v>
      </c>
      <c r="C203" s="291" t="s">
        <v>63</v>
      </c>
      <c r="D203" s="109" t="s">
        <v>439</v>
      </c>
      <c r="E203" s="128" t="s">
        <v>440</v>
      </c>
      <c r="F203" s="39" t="s">
        <v>56</v>
      </c>
      <c r="G203" s="49">
        <f>G199+G208</f>
        <v>0</v>
      </c>
      <c r="H203" s="41">
        <f t="shared" si="161"/>
        <v>0</v>
      </c>
      <c r="I203" s="41">
        <f>I199+I208</f>
        <v>0</v>
      </c>
      <c r="J203" s="41" t="s">
        <v>23</v>
      </c>
      <c r="K203" s="41" t="s">
        <v>23</v>
      </c>
      <c r="L203" s="49">
        <f>L199+L208</f>
        <v>0</v>
      </c>
      <c r="M203" s="41">
        <f t="shared" ref="M203" si="166">IF(L203&lt;&gt;0,N203/L203,0)</f>
        <v>0</v>
      </c>
      <c r="N203" s="41">
        <f>N199+N208</f>
        <v>0</v>
      </c>
      <c r="O203" s="49">
        <f>O199+O208</f>
        <v>0</v>
      </c>
      <c r="P203" s="41">
        <f t="shared" ref="P203" si="167">IF(O203&lt;&gt;0,Q203/O203,0)</f>
        <v>0</v>
      </c>
      <c r="Q203" s="41">
        <f>Q199+Q208</f>
        <v>0</v>
      </c>
      <c r="R203" s="41" t="s">
        <v>23</v>
      </c>
      <c r="S203" s="41" t="s">
        <v>23</v>
      </c>
      <c r="T203" s="41">
        <f t="shared" si="154"/>
        <v>0</v>
      </c>
      <c r="U203" s="58">
        <f t="shared" si="155"/>
        <v>0</v>
      </c>
      <c r="V203" s="41">
        <f t="shared" si="164"/>
        <v>0</v>
      </c>
      <c r="W203" s="58">
        <f t="shared" si="165"/>
        <v>0</v>
      </c>
      <c r="X203" s="163"/>
    </row>
    <row r="204" spans="1:24" s="6" customFormat="1" ht="24.95" customHeight="1">
      <c r="A204" s="54"/>
      <c r="B204" s="144" t="s">
        <v>210</v>
      </c>
      <c r="C204" s="292"/>
      <c r="D204" s="92" t="s">
        <v>441</v>
      </c>
      <c r="E204" s="145" t="s">
        <v>442</v>
      </c>
      <c r="F204" s="43" t="s">
        <v>213</v>
      </c>
      <c r="G204" s="114">
        <f>G200+G209</f>
        <v>0</v>
      </c>
      <c r="H204" s="31">
        <f>IF(G204&lt;&gt;0,I203/G204,0)</f>
        <v>0</v>
      </c>
      <c r="I204" s="41" t="s">
        <v>23</v>
      </c>
      <c r="J204" s="41"/>
      <c r="K204" s="41"/>
      <c r="L204" s="114">
        <f>L200+L209</f>
        <v>0</v>
      </c>
      <c r="M204" s="31">
        <f>IF(L204&lt;&gt;0,N203/L204,0)</f>
        <v>0</v>
      </c>
      <c r="N204" s="41" t="s">
        <v>23</v>
      </c>
      <c r="O204" s="114">
        <f>O200+O209</f>
        <v>0</v>
      </c>
      <c r="P204" s="31">
        <f>IF(O204&lt;&gt;0,Q203/O204,0)</f>
        <v>0</v>
      </c>
      <c r="Q204" s="41" t="s">
        <v>23</v>
      </c>
      <c r="R204" s="41"/>
      <c r="S204" s="41"/>
      <c r="T204" s="31">
        <f t="shared" si="154"/>
        <v>0</v>
      </c>
      <c r="U204" s="35">
        <f t="shared" si="155"/>
        <v>0</v>
      </c>
      <c r="V204" s="44" t="s">
        <v>23</v>
      </c>
      <c r="W204" s="44" t="s">
        <v>23</v>
      </c>
      <c r="X204" s="163"/>
    </row>
    <row r="205" spans="1:24" s="6" customFormat="1" ht="33.950000000000003" customHeight="1">
      <c r="A205" s="54" t="s">
        <v>229</v>
      </c>
      <c r="B205" s="120" t="s">
        <v>443</v>
      </c>
      <c r="C205" s="292"/>
      <c r="D205" s="102" t="s">
        <v>444</v>
      </c>
      <c r="E205" s="128" t="s">
        <v>445</v>
      </c>
      <c r="F205" s="16" t="s">
        <v>56</v>
      </c>
      <c r="G205" s="114">
        <f>G201+G210</f>
        <v>0</v>
      </c>
      <c r="H205" s="31">
        <f t="shared" ref="H205:H206" si="168">IF(G205&lt;&gt;0,I205/G205,0)</f>
        <v>0</v>
      </c>
      <c r="I205" s="115">
        <f>I201+I210</f>
        <v>0</v>
      </c>
      <c r="J205" s="41" t="s">
        <v>23</v>
      </c>
      <c r="K205" s="41" t="s">
        <v>23</v>
      </c>
      <c r="L205" s="114">
        <f>L201+L210</f>
        <v>0</v>
      </c>
      <c r="M205" s="31">
        <f t="shared" ref="M205:M206" si="169">IF(L205&lt;&gt;0,N205/L205,0)</f>
        <v>0</v>
      </c>
      <c r="N205" s="115">
        <f>N201+N210</f>
        <v>0</v>
      </c>
      <c r="O205" s="114">
        <f>O201+O210</f>
        <v>0</v>
      </c>
      <c r="P205" s="31">
        <f t="shared" ref="P205:P206" si="170">IF(O205&lt;&gt;0,Q205/O205,0)</f>
        <v>0</v>
      </c>
      <c r="Q205" s="115">
        <f>Q201+Q210</f>
        <v>0</v>
      </c>
      <c r="R205" s="41" t="s">
        <v>23</v>
      </c>
      <c r="S205" s="41" t="s">
        <v>23</v>
      </c>
      <c r="T205" s="31">
        <f t="shared" si="154"/>
        <v>0</v>
      </c>
      <c r="U205" s="35">
        <f t="shared" si="155"/>
        <v>0</v>
      </c>
      <c r="V205" s="31">
        <f t="shared" ref="V205:V208" si="171">I205-Q205</f>
        <v>0</v>
      </c>
      <c r="W205" s="35">
        <f t="shared" ref="W205:W208" si="172">IF(I205&lt;&gt;0,Q205/I205,0)</f>
        <v>0</v>
      </c>
      <c r="X205" s="163"/>
    </row>
    <row r="206" spans="1:24" s="6" customFormat="1" ht="24.95" customHeight="1">
      <c r="A206" s="54" t="s">
        <v>233</v>
      </c>
      <c r="B206" s="120" t="s">
        <v>219</v>
      </c>
      <c r="C206" s="293"/>
      <c r="D206" s="102" t="s">
        <v>446</v>
      </c>
      <c r="E206" s="128" t="s">
        <v>447</v>
      </c>
      <c r="F206" s="17" t="s">
        <v>222</v>
      </c>
      <c r="G206" s="114">
        <f>G202+G211</f>
        <v>0</v>
      </c>
      <c r="H206" s="31">
        <f t="shared" si="168"/>
        <v>0</v>
      </c>
      <c r="I206" s="115">
        <f>I202+I211</f>
        <v>0</v>
      </c>
      <c r="J206" s="41" t="s">
        <v>23</v>
      </c>
      <c r="K206" s="41" t="s">
        <v>23</v>
      </c>
      <c r="L206" s="114">
        <f>L202+L211</f>
        <v>0</v>
      </c>
      <c r="M206" s="31">
        <f t="shared" si="169"/>
        <v>0</v>
      </c>
      <c r="N206" s="115">
        <f>N202+N211</f>
        <v>0</v>
      </c>
      <c r="O206" s="114">
        <f>O202+O211</f>
        <v>0</v>
      </c>
      <c r="P206" s="31">
        <f t="shared" si="170"/>
        <v>0</v>
      </c>
      <c r="Q206" s="115">
        <f>Q202+Q211</f>
        <v>0</v>
      </c>
      <c r="R206" s="41" t="s">
        <v>23</v>
      </c>
      <c r="S206" s="41" t="s">
        <v>23</v>
      </c>
      <c r="T206" s="31">
        <f t="shared" si="154"/>
        <v>0</v>
      </c>
      <c r="U206" s="35">
        <f t="shared" si="155"/>
        <v>0</v>
      </c>
      <c r="V206" s="31">
        <f t="shared" si="171"/>
        <v>0</v>
      </c>
      <c r="W206" s="35">
        <f t="shared" si="172"/>
        <v>0</v>
      </c>
      <c r="X206" s="163"/>
    </row>
    <row r="207" spans="1:24" s="6" customFormat="1" ht="50.1" customHeight="1">
      <c r="A207" s="116" t="s">
        <v>236</v>
      </c>
      <c r="B207" s="117" t="s">
        <v>237</v>
      </c>
      <c r="C207" s="146" t="s">
        <v>63</v>
      </c>
      <c r="D207" s="47" t="s">
        <v>448</v>
      </c>
      <c r="E207" s="125" t="s">
        <v>449</v>
      </c>
      <c r="F207" s="49" t="s">
        <v>23</v>
      </c>
      <c r="G207" s="49" t="s">
        <v>23</v>
      </c>
      <c r="H207" s="49" t="s">
        <v>23</v>
      </c>
      <c r="I207" s="41">
        <f>I208+I212</f>
        <v>0</v>
      </c>
      <c r="J207" s="41" t="s">
        <v>23</v>
      </c>
      <c r="K207" s="41" t="s">
        <v>23</v>
      </c>
      <c r="L207" s="49" t="s">
        <v>23</v>
      </c>
      <c r="M207" s="49" t="s">
        <v>23</v>
      </c>
      <c r="N207" s="41">
        <f>N208+N212</f>
        <v>0</v>
      </c>
      <c r="O207" s="49" t="s">
        <v>23</v>
      </c>
      <c r="P207" s="49" t="s">
        <v>23</v>
      </c>
      <c r="Q207" s="41">
        <f>Q208+Q212</f>
        <v>0</v>
      </c>
      <c r="R207" s="41" t="s">
        <v>23</v>
      </c>
      <c r="S207" s="41" t="s">
        <v>23</v>
      </c>
      <c r="T207" s="49" t="s">
        <v>23</v>
      </c>
      <c r="U207" s="49" t="s">
        <v>23</v>
      </c>
      <c r="V207" s="41">
        <f t="shared" si="171"/>
        <v>0</v>
      </c>
      <c r="W207" s="58">
        <f t="shared" si="172"/>
        <v>0</v>
      </c>
      <c r="X207" s="163"/>
    </row>
    <row r="208" spans="1:24" s="6" customFormat="1" ht="24.95" customHeight="1">
      <c r="A208" s="118" t="s">
        <v>240</v>
      </c>
      <c r="B208" s="308" t="s">
        <v>241</v>
      </c>
      <c r="C208" s="308"/>
      <c r="D208" s="308"/>
      <c r="E208" s="128" t="s">
        <v>450</v>
      </c>
      <c r="F208" s="17" t="s">
        <v>244</v>
      </c>
      <c r="G208" s="34"/>
      <c r="H208" s="31">
        <f t="shared" ref="H208" si="173">IF(G208&lt;&gt;0,I208/G208,0)</f>
        <v>0</v>
      </c>
      <c r="I208" s="32"/>
      <c r="J208" s="41" t="s">
        <v>23</v>
      </c>
      <c r="K208" s="41" t="s">
        <v>23</v>
      </c>
      <c r="L208" s="34"/>
      <c r="M208" s="31">
        <f t="shared" ref="M208" si="174">IF(L208&lt;&gt;0,N208/L208,0)</f>
        <v>0</v>
      </c>
      <c r="N208" s="32"/>
      <c r="O208" s="34"/>
      <c r="P208" s="31">
        <f t="shared" ref="P208" si="175">IF(O208&lt;&gt;0,Q208/O208,0)</f>
        <v>0</v>
      </c>
      <c r="Q208" s="32"/>
      <c r="R208" s="41" t="s">
        <v>23</v>
      </c>
      <c r="S208" s="41" t="s">
        <v>23</v>
      </c>
      <c r="T208" s="31">
        <f t="shared" ref="T208:T215" si="176">G208-O208</f>
        <v>0</v>
      </c>
      <c r="U208" s="35">
        <f t="shared" ref="U208:U215" si="177">IF(G208&lt;&gt;0,O208/G208,0)</f>
        <v>0</v>
      </c>
      <c r="V208" s="31">
        <f t="shared" si="171"/>
        <v>0</v>
      </c>
      <c r="W208" s="35">
        <f t="shared" si="172"/>
        <v>0</v>
      </c>
      <c r="X208" s="163"/>
    </row>
    <row r="209" spans="1:24" s="6" customFormat="1" ht="24.95" customHeight="1">
      <c r="A209" s="118"/>
      <c r="B209" s="313" t="s">
        <v>210</v>
      </c>
      <c r="C209" s="314"/>
      <c r="D209" s="315"/>
      <c r="E209" s="145" t="s">
        <v>451</v>
      </c>
      <c r="F209" s="43" t="s">
        <v>213</v>
      </c>
      <c r="G209" s="34"/>
      <c r="H209" s="31">
        <f>IF(G209&lt;&gt;0,I208/G209,0)</f>
        <v>0</v>
      </c>
      <c r="I209" s="41" t="s">
        <v>23</v>
      </c>
      <c r="J209" s="41"/>
      <c r="K209" s="41"/>
      <c r="L209" s="34"/>
      <c r="M209" s="31">
        <f>IF(L209&lt;&gt;0,N208/L209,0)</f>
        <v>0</v>
      </c>
      <c r="N209" s="41" t="s">
        <v>23</v>
      </c>
      <c r="O209" s="34"/>
      <c r="P209" s="31">
        <f>IF(O209&lt;&gt;0,Q208/O209,0)</f>
        <v>0</v>
      </c>
      <c r="Q209" s="41" t="s">
        <v>23</v>
      </c>
      <c r="R209" s="41"/>
      <c r="S209" s="41"/>
      <c r="T209" s="31">
        <f t="shared" si="176"/>
        <v>0</v>
      </c>
      <c r="U209" s="35">
        <f t="shared" si="177"/>
        <v>0</v>
      </c>
      <c r="V209" s="44" t="s">
        <v>23</v>
      </c>
      <c r="W209" s="44" t="s">
        <v>23</v>
      </c>
      <c r="X209" s="163"/>
    </row>
    <row r="210" spans="1:24" s="6" customFormat="1" ht="24.95" customHeight="1">
      <c r="A210" s="118" t="s">
        <v>247</v>
      </c>
      <c r="B210" s="308" t="s">
        <v>248</v>
      </c>
      <c r="C210" s="308"/>
      <c r="D210" s="308"/>
      <c r="E210" s="128" t="s">
        <v>452</v>
      </c>
      <c r="F210" s="16" t="s">
        <v>56</v>
      </c>
      <c r="G210" s="34"/>
      <c r="H210" s="31">
        <f t="shared" ref="H210:H212" si="178">IF(G210&lt;&gt;0,I210/G210,0)</f>
        <v>0</v>
      </c>
      <c r="I210" s="32"/>
      <c r="J210" s="41" t="s">
        <v>23</v>
      </c>
      <c r="K210" s="41" t="s">
        <v>23</v>
      </c>
      <c r="L210" s="34"/>
      <c r="M210" s="31">
        <f t="shared" ref="M210:M212" si="179">IF(L210&lt;&gt;0,N210/L210,0)</f>
        <v>0</v>
      </c>
      <c r="N210" s="32"/>
      <c r="O210" s="34"/>
      <c r="P210" s="31">
        <f t="shared" ref="P210:P212" si="180">IF(O210&lt;&gt;0,Q210/O210,0)</f>
        <v>0</v>
      </c>
      <c r="Q210" s="32"/>
      <c r="R210" s="41" t="s">
        <v>23</v>
      </c>
      <c r="S210" s="41" t="s">
        <v>23</v>
      </c>
      <c r="T210" s="31">
        <f t="shared" si="176"/>
        <v>0</v>
      </c>
      <c r="U210" s="35">
        <f t="shared" si="177"/>
        <v>0</v>
      </c>
      <c r="V210" s="31">
        <f t="shared" ref="V210:V212" si="181">I210-Q210</f>
        <v>0</v>
      </c>
      <c r="W210" s="35">
        <f t="shared" ref="W210:W212" si="182">IF(I210&lt;&gt;0,Q210/I210,0)</f>
        <v>0</v>
      </c>
      <c r="X210" s="163"/>
    </row>
    <row r="211" spans="1:24" s="6" customFormat="1" ht="24.95" customHeight="1">
      <c r="A211" s="118" t="s">
        <v>251</v>
      </c>
      <c r="B211" s="312" t="s">
        <v>252</v>
      </c>
      <c r="C211" s="312"/>
      <c r="D211" s="312"/>
      <c r="E211" s="128" t="s">
        <v>453</v>
      </c>
      <c r="F211" s="17" t="s">
        <v>222</v>
      </c>
      <c r="G211" s="34"/>
      <c r="H211" s="31">
        <f t="shared" si="178"/>
        <v>0</v>
      </c>
      <c r="I211" s="32"/>
      <c r="J211" s="41" t="s">
        <v>23</v>
      </c>
      <c r="K211" s="41" t="s">
        <v>23</v>
      </c>
      <c r="L211" s="34"/>
      <c r="M211" s="31">
        <f t="shared" si="179"/>
        <v>0</v>
      </c>
      <c r="N211" s="32"/>
      <c r="O211" s="34"/>
      <c r="P211" s="31">
        <f t="shared" si="180"/>
        <v>0</v>
      </c>
      <c r="Q211" s="32"/>
      <c r="R211" s="41" t="s">
        <v>23</v>
      </c>
      <c r="S211" s="41" t="s">
        <v>23</v>
      </c>
      <c r="T211" s="31">
        <f t="shared" si="176"/>
        <v>0</v>
      </c>
      <c r="U211" s="35">
        <f t="shared" si="177"/>
        <v>0</v>
      </c>
      <c r="V211" s="31">
        <f t="shared" si="181"/>
        <v>0</v>
      </c>
      <c r="W211" s="35">
        <f t="shared" si="182"/>
        <v>0</v>
      </c>
      <c r="X211" s="163"/>
    </row>
    <row r="212" spans="1:24" s="6" customFormat="1" ht="24.95" customHeight="1">
      <c r="A212" s="118" t="s">
        <v>255</v>
      </c>
      <c r="B212" s="312" t="s">
        <v>256</v>
      </c>
      <c r="C212" s="312"/>
      <c r="D212" s="312"/>
      <c r="E212" s="128" t="s">
        <v>454</v>
      </c>
      <c r="F212" s="17" t="s">
        <v>48</v>
      </c>
      <c r="G212" s="34"/>
      <c r="H212" s="31">
        <f t="shared" si="178"/>
        <v>0</v>
      </c>
      <c r="I212" s="32"/>
      <c r="J212" s="41" t="s">
        <v>23</v>
      </c>
      <c r="K212" s="41" t="s">
        <v>23</v>
      </c>
      <c r="L212" s="34"/>
      <c r="M212" s="31">
        <f t="shared" si="179"/>
        <v>0</v>
      </c>
      <c r="N212" s="32"/>
      <c r="O212" s="34"/>
      <c r="P212" s="31">
        <f t="shared" si="180"/>
        <v>0</v>
      </c>
      <c r="Q212" s="32"/>
      <c r="R212" s="41" t="s">
        <v>23</v>
      </c>
      <c r="S212" s="41" t="s">
        <v>23</v>
      </c>
      <c r="T212" s="31">
        <f t="shared" si="176"/>
        <v>0</v>
      </c>
      <c r="U212" s="35">
        <f t="shared" si="177"/>
        <v>0</v>
      </c>
      <c r="V212" s="31">
        <f t="shared" si="181"/>
        <v>0</v>
      </c>
      <c r="W212" s="35">
        <f t="shared" si="182"/>
        <v>0</v>
      </c>
      <c r="X212" s="163"/>
    </row>
    <row r="213" spans="1:24" s="6" customFormat="1" ht="24.95" customHeight="1">
      <c r="A213" s="118"/>
      <c r="B213" s="306" t="s">
        <v>259</v>
      </c>
      <c r="C213" s="306"/>
      <c r="D213" s="306"/>
      <c r="E213" s="145" t="s">
        <v>455</v>
      </c>
      <c r="F213" s="112" t="s">
        <v>80</v>
      </c>
      <c r="G213" s="34"/>
      <c r="H213" s="31">
        <f>IF(G213&lt;&gt;0,I212/G213,0)</f>
        <v>0</v>
      </c>
      <c r="I213" s="41" t="s">
        <v>23</v>
      </c>
      <c r="J213" s="41" t="s">
        <v>23</v>
      </c>
      <c r="K213" s="41" t="s">
        <v>23</v>
      </c>
      <c r="L213" s="34"/>
      <c r="M213" s="31">
        <f>IF(L213&lt;&gt;0,N212/L213,0)</f>
        <v>0</v>
      </c>
      <c r="N213" s="41" t="s">
        <v>23</v>
      </c>
      <c r="O213" s="34"/>
      <c r="P213" s="31">
        <f>IF(O213&lt;&gt;0,Q212/O213,0)</f>
        <v>0</v>
      </c>
      <c r="Q213" s="41" t="s">
        <v>23</v>
      </c>
      <c r="R213" s="41" t="s">
        <v>23</v>
      </c>
      <c r="S213" s="41" t="s">
        <v>23</v>
      </c>
      <c r="T213" s="31">
        <f t="shared" si="176"/>
        <v>0</v>
      </c>
      <c r="U213" s="35">
        <f t="shared" si="177"/>
        <v>0</v>
      </c>
      <c r="V213" s="44" t="s">
        <v>23</v>
      </c>
      <c r="W213" s="44" t="s">
        <v>23</v>
      </c>
      <c r="X213" s="163"/>
    </row>
    <row r="214" spans="1:24" s="6" customFormat="1" ht="24.95" customHeight="1">
      <c r="A214" s="118" t="s">
        <v>262</v>
      </c>
      <c r="B214" s="308" t="s">
        <v>263</v>
      </c>
      <c r="C214" s="308"/>
      <c r="D214" s="308"/>
      <c r="E214" s="128" t="s">
        <v>456</v>
      </c>
      <c r="F214" s="17" t="s">
        <v>48</v>
      </c>
      <c r="G214" s="34"/>
      <c r="H214" s="31">
        <f t="shared" ref="H214:H215" si="183">IF(G214&lt;&gt;0,I214/G214,0)</f>
        <v>0</v>
      </c>
      <c r="I214" s="32"/>
      <c r="J214" s="41" t="s">
        <v>23</v>
      </c>
      <c r="K214" s="41" t="s">
        <v>23</v>
      </c>
      <c r="L214" s="34"/>
      <c r="M214" s="31">
        <f t="shared" ref="M214:M215" si="184">IF(L214&lt;&gt;0,N214/L214,0)</f>
        <v>0</v>
      </c>
      <c r="N214" s="32"/>
      <c r="O214" s="34"/>
      <c r="P214" s="31">
        <f t="shared" ref="P214:P215" si="185">IF(O214&lt;&gt;0,Q214/O214,0)</f>
        <v>0</v>
      </c>
      <c r="Q214" s="32"/>
      <c r="R214" s="41" t="s">
        <v>23</v>
      </c>
      <c r="S214" s="41" t="s">
        <v>23</v>
      </c>
      <c r="T214" s="31">
        <f t="shared" si="176"/>
        <v>0</v>
      </c>
      <c r="U214" s="35">
        <f t="shared" si="177"/>
        <v>0</v>
      </c>
      <c r="V214" s="31">
        <f t="shared" ref="V214:V235" si="186">I214-Q214</f>
        <v>0</v>
      </c>
      <c r="W214" s="35">
        <f t="shared" ref="W214:W235" si="187">IF(I214&lt;&gt;0,Q214/I214,0)</f>
        <v>0</v>
      </c>
      <c r="X214" s="163"/>
    </row>
    <row r="215" spans="1:24" s="6" customFormat="1" ht="24.95" customHeight="1">
      <c r="A215" s="54" t="s">
        <v>457</v>
      </c>
      <c r="B215" s="308" t="s">
        <v>267</v>
      </c>
      <c r="C215" s="308"/>
      <c r="D215" s="308"/>
      <c r="E215" s="128" t="s">
        <v>458</v>
      </c>
      <c r="F215" s="17" t="s">
        <v>48</v>
      </c>
      <c r="G215" s="34"/>
      <c r="H215" s="31">
        <f t="shared" si="183"/>
        <v>0</v>
      </c>
      <c r="I215" s="32"/>
      <c r="J215" s="41" t="s">
        <v>23</v>
      </c>
      <c r="K215" s="41" t="s">
        <v>23</v>
      </c>
      <c r="L215" s="34"/>
      <c r="M215" s="31">
        <f t="shared" si="184"/>
        <v>0</v>
      </c>
      <c r="N215" s="32"/>
      <c r="O215" s="34"/>
      <c r="P215" s="31">
        <f t="shared" si="185"/>
        <v>0</v>
      </c>
      <c r="Q215" s="32"/>
      <c r="R215" s="41" t="s">
        <v>23</v>
      </c>
      <c r="S215" s="41" t="s">
        <v>23</v>
      </c>
      <c r="T215" s="31">
        <f t="shared" si="176"/>
        <v>0</v>
      </c>
      <c r="U215" s="35">
        <f t="shared" si="177"/>
        <v>0</v>
      </c>
      <c r="V215" s="31">
        <f t="shared" si="186"/>
        <v>0</v>
      </c>
      <c r="W215" s="35">
        <f t="shared" si="187"/>
        <v>0</v>
      </c>
      <c r="X215" s="163"/>
    </row>
    <row r="216" spans="1:24" s="6" customFormat="1" ht="24.95" customHeight="1">
      <c r="A216" s="50" t="s">
        <v>61</v>
      </c>
      <c r="B216" s="316" t="s">
        <v>283</v>
      </c>
      <c r="C216" s="317"/>
      <c r="D216" s="318"/>
      <c r="E216" s="128" t="s">
        <v>459</v>
      </c>
      <c r="F216" s="41" t="s">
        <v>23</v>
      </c>
      <c r="G216" s="41" t="s">
        <v>23</v>
      </c>
      <c r="H216" s="41" t="s">
        <v>23</v>
      </c>
      <c r="I216" s="147">
        <f>SUM(I217:I219)</f>
        <v>0</v>
      </c>
      <c r="J216" s="41" t="s">
        <v>23</v>
      </c>
      <c r="K216" s="41" t="s">
        <v>23</v>
      </c>
      <c r="L216" s="41" t="s">
        <v>23</v>
      </c>
      <c r="M216" s="41" t="s">
        <v>23</v>
      </c>
      <c r="N216" s="147">
        <f>SUM(N217:N219)</f>
        <v>0</v>
      </c>
      <c r="O216" s="41" t="s">
        <v>23</v>
      </c>
      <c r="P216" s="41" t="s">
        <v>23</v>
      </c>
      <c r="Q216" s="147">
        <f>SUM(Q217:Q219)</f>
        <v>0</v>
      </c>
      <c r="R216" s="41" t="s">
        <v>23</v>
      </c>
      <c r="S216" s="41" t="s">
        <v>23</v>
      </c>
      <c r="T216" s="44" t="s">
        <v>23</v>
      </c>
      <c r="U216" s="44" t="s">
        <v>23</v>
      </c>
      <c r="V216" s="31">
        <f t="shared" si="186"/>
        <v>0</v>
      </c>
      <c r="W216" s="35">
        <f t="shared" si="187"/>
        <v>0</v>
      </c>
      <c r="X216" s="163"/>
    </row>
    <row r="217" spans="1:24" s="6" customFormat="1" ht="24.95" customHeight="1">
      <c r="A217" s="50" t="s">
        <v>66</v>
      </c>
      <c r="B217" s="319" t="s">
        <v>287</v>
      </c>
      <c r="C217" s="320"/>
      <c r="D217" s="321"/>
      <c r="E217" s="148" t="s">
        <v>460</v>
      </c>
      <c r="F217" s="149" t="s">
        <v>159</v>
      </c>
      <c r="G217" s="34"/>
      <c r="H217" s="31">
        <f t="shared" ref="H217:H219" si="188">IF(G217&lt;&gt;0,I217/G217,0)</f>
        <v>0</v>
      </c>
      <c r="I217" s="32"/>
      <c r="J217" s="41" t="s">
        <v>23</v>
      </c>
      <c r="K217" s="41" t="s">
        <v>23</v>
      </c>
      <c r="L217" s="34"/>
      <c r="M217" s="31">
        <f t="shared" ref="M217:M219" si="189">IF(L217&lt;&gt;0,N217/L217,0)</f>
        <v>0</v>
      </c>
      <c r="N217" s="32"/>
      <c r="O217" s="34"/>
      <c r="P217" s="31">
        <f t="shared" ref="P217:P219" si="190">IF(O217&lt;&gt;0,Q217/O217,0)</f>
        <v>0</v>
      </c>
      <c r="Q217" s="32"/>
      <c r="R217" s="41" t="s">
        <v>23</v>
      </c>
      <c r="S217" s="41" t="s">
        <v>23</v>
      </c>
      <c r="T217" s="31">
        <f t="shared" ref="T217:T219" si="191">G217-O217</f>
        <v>0</v>
      </c>
      <c r="U217" s="35">
        <f t="shared" ref="U217:U219" si="192">IF(G217&lt;&gt;0,O217/G217,0)</f>
        <v>0</v>
      </c>
      <c r="V217" s="31">
        <f t="shared" si="186"/>
        <v>0</v>
      </c>
      <c r="W217" s="35">
        <f t="shared" si="187"/>
        <v>0</v>
      </c>
      <c r="X217" s="163"/>
    </row>
    <row r="218" spans="1:24" s="6" customFormat="1" ht="33.950000000000003" customHeight="1">
      <c r="A218" s="50" t="s">
        <v>77</v>
      </c>
      <c r="B218" s="319" t="s">
        <v>291</v>
      </c>
      <c r="C218" s="320"/>
      <c r="D218" s="321"/>
      <c r="E218" s="128" t="s">
        <v>461</v>
      </c>
      <c r="F218" s="149" t="s">
        <v>56</v>
      </c>
      <c r="G218" s="34"/>
      <c r="H218" s="31">
        <f t="shared" si="188"/>
        <v>0</v>
      </c>
      <c r="I218" s="32"/>
      <c r="J218" s="41" t="s">
        <v>23</v>
      </c>
      <c r="K218" s="41" t="s">
        <v>23</v>
      </c>
      <c r="L218" s="34"/>
      <c r="M218" s="31">
        <f t="shared" si="189"/>
        <v>0</v>
      </c>
      <c r="N218" s="32"/>
      <c r="O218" s="34"/>
      <c r="P218" s="31">
        <f t="shared" si="190"/>
        <v>0</v>
      </c>
      <c r="Q218" s="32"/>
      <c r="R218" s="41" t="s">
        <v>23</v>
      </c>
      <c r="S218" s="41" t="s">
        <v>23</v>
      </c>
      <c r="T218" s="31">
        <f t="shared" si="191"/>
        <v>0</v>
      </c>
      <c r="U218" s="35">
        <f t="shared" si="192"/>
        <v>0</v>
      </c>
      <c r="V218" s="31">
        <f t="shared" si="186"/>
        <v>0</v>
      </c>
      <c r="W218" s="35">
        <f t="shared" si="187"/>
        <v>0</v>
      </c>
      <c r="X218" s="163"/>
    </row>
    <row r="219" spans="1:24" s="6" customFormat="1" ht="33.950000000000003" customHeight="1">
      <c r="A219" s="50" t="s">
        <v>81</v>
      </c>
      <c r="B219" s="319" t="s">
        <v>295</v>
      </c>
      <c r="C219" s="320"/>
      <c r="D219" s="321"/>
      <c r="E219" s="128" t="s">
        <v>462</v>
      </c>
      <c r="F219" s="149" t="s">
        <v>48</v>
      </c>
      <c r="G219" s="34"/>
      <c r="H219" s="31">
        <f t="shared" si="188"/>
        <v>0</v>
      </c>
      <c r="I219" s="32"/>
      <c r="J219" s="41" t="s">
        <v>23</v>
      </c>
      <c r="K219" s="41" t="s">
        <v>23</v>
      </c>
      <c r="L219" s="34"/>
      <c r="M219" s="31">
        <f t="shared" si="189"/>
        <v>0</v>
      </c>
      <c r="N219" s="32"/>
      <c r="O219" s="34"/>
      <c r="P219" s="31">
        <f t="shared" si="190"/>
        <v>0</v>
      </c>
      <c r="Q219" s="32"/>
      <c r="R219" s="41" t="s">
        <v>23</v>
      </c>
      <c r="S219" s="41" t="s">
        <v>23</v>
      </c>
      <c r="T219" s="31">
        <f t="shared" si="191"/>
        <v>0</v>
      </c>
      <c r="U219" s="35">
        <f t="shared" si="192"/>
        <v>0</v>
      </c>
      <c r="V219" s="31">
        <f t="shared" si="186"/>
        <v>0</v>
      </c>
      <c r="W219" s="35">
        <f t="shared" si="187"/>
        <v>0</v>
      </c>
      <c r="X219" s="163"/>
    </row>
    <row r="220" spans="1:24" s="6" customFormat="1" ht="24.95" customHeight="1">
      <c r="A220" s="56" t="s">
        <v>282</v>
      </c>
      <c r="B220" s="322" t="s">
        <v>368</v>
      </c>
      <c r="C220" s="323"/>
      <c r="D220" s="324"/>
      <c r="E220" s="125" t="s">
        <v>463</v>
      </c>
      <c r="F220" s="49" t="s">
        <v>23</v>
      </c>
      <c r="G220" s="49" t="s">
        <v>23</v>
      </c>
      <c r="H220" s="49" t="s">
        <v>23</v>
      </c>
      <c r="I220" s="32"/>
      <c r="J220" s="41" t="s">
        <v>23</v>
      </c>
      <c r="K220" s="41" t="s">
        <v>23</v>
      </c>
      <c r="L220" s="49" t="s">
        <v>23</v>
      </c>
      <c r="M220" s="49" t="s">
        <v>23</v>
      </c>
      <c r="N220" s="32"/>
      <c r="O220" s="49" t="s">
        <v>23</v>
      </c>
      <c r="P220" s="49" t="s">
        <v>23</v>
      </c>
      <c r="Q220" s="32"/>
      <c r="R220" s="41" t="s">
        <v>23</v>
      </c>
      <c r="S220" s="41" t="s">
        <v>23</v>
      </c>
      <c r="T220" s="49" t="s">
        <v>23</v>
      </c>
      <c r="U220" s="49" t="s">
        <v>23</v>
      </c>
      <c r="V220" s="41">
        <f t="shared" si="186"/>
        <v>0</v>
      </c>
      <c r="W220" s="58">
        <f t="shared" si="187"/>
        <v>0</v>
      </c>
      <c r="X220" s="163"/>
    </row>
    <row r="221" spans="1:24" s="6" customFormat="1" ht="24.95" customHeight="1">
      <c r="A221" s="23" t="s">
        <v>464</v>
      </c>
      <c r="B221" s="336" t="s">
        <v>465</v>
      </c>
      <c r="C221" s="337"/>
      <c r="D221" s="338"/>
      <c r="E221" s="164" t="s">
        <v>466</v>
      </c>
      <c r="F221" s="25" t="s">
        <v>23</v>
      </c>
      <c r="G221" s="25" t="s">
        <v>23</v>
      </c>
      <c r="H221" s="25" t="s">
        <v>23</v>
      </c>
      <c r="I221" s="26">
        <f>I59+I60</f>
        <v>26354555977.630001</v>
      </c>
      <c r="J221" s="26">
        <f>J59</f>
        <v>23912715.129999995</v>
      </c>
      <c r="K221" s="26">
        <f>K59</f>
        <v>25819830.5</v>
      </c>
      <c r="L221" s="25" t="s">
        <v>23</v>
      </c>
      <c r="M221" s="25" t="s">
        <v>23</v>
      </c>
      <c r="N221" s="26">
        <f>N60</f>
        <v>4645208981.3099985</v>
      </c>
      <c r="O221" s="25" t="s">
        <v>23</v>
      </c>
      <c r="P221" s="25" t="s">
        <v>23</v>
      </c>
      <c r="Q221" s="26">
        <f>Q59+Q60</f>
        <v>4859306898.8200006</v>
      </c>
      <c r="R221" s="26">
        <f>R59</f>
        <v>176560035.05000001</v>
      </c>
      <c r="S221" s="26">
        <f>S59</f>
        <v>13473644.800000001</v>
      </c>
      <c r="T221" s="25" t="s">
        <v>23</v>
      </c>
      <c r="U221" s="25" t="s">
        <v>23</v>
      </c>
      <c r="V221" s="26">
        <f t="shared" si="186"/>
        <v>21495249078.810001</v>
      </c>
      <c r="W221" s="27">
        <f t="shared" si="187"/>
        <v>0.18438204396024074</v>
      </c>
    </row>
    <row r="222" spans="1:24" s="6" customFormat="1" ht="24.95" customHeight="1">
      <c r="A222" s="23" t="s">
        <v>24</v>
      </c>
      <c r="B222" s="336" t="s">
        <v>467</v>
      </c>
      <c r="C222" s="337"/>
      <c r="D222" s="338"/>
      <c r="E222" s="164" t="s">
        <v>468</v>
      </c>
      <c r="F222" s="165" t="s">
        <v>27</v>
      </c>
      <c r="G222" s="166">
        <f>G11+G61</f>
        <v>220820</v>
      </c>
      <c r="H222" s="167">
        <f t="shared" ref="H222:H229" si="193">IF(G222&lt;&gt;0,I222/G222,0)</f>
        <v>6313.2964767684089</v>
      </c>
      <c r="I222" s="26">
        <f>I11+I61</f>
        <v>1394102128</v>
      </c>
      <c r="J222" s="168" t="s">
        <v>23</v>
      </c>
      <c r="K222" s="168" t="s">
        <v>23</v>
      </c>
      <c r="L222" s="166">
        <f>L61</f>
        <v>46929</v>
      </c>
      <c r="M222" s="167">
        <f t="shared" ref="M222:M224" si="194">IF(L222&lt;&gt;0,N222/L222,0)</f>
        <v>6867.2679300645668</v>
      </c>
      <c r="N222" s="26">
        <f>N61</f>
        <v>322274016.69000006</v>
      </c>
      <c r="O222" s="166">
        <f>O11+O61</f>
        <v>49444</v>
      </c>
      <c r="P222" s="167">
        <f t="shared" ref="P222:P224" si="195">IF(O222&lt;&gt;0,Q222/O222,0)</f>
        <v>6338.4536170212778</v>
      </c>
      <c r="Q222" s="26">
        <f>Q11+Q61</f>
        <v>313398500.64000005</v>
      </c>
      <c r="R222" s="168" t="s">
        <v>23</v>
      </c>
      <c r="S222" s="168" t="s">
        <v>23</v>
      </c>
      <c r="T222" s="168" t="s">
        <v>23</v>
      </c>
      <c r="U222" s="168" t="s">
        <v>23</v>
      </c>
      <c r="V222" s="26">
        <f t="shared" si="186"/>
        <v>1080703627.3599999</v>
      </c>
      <c r="W222" s="27">
        <f t="shared" si="187"/>
        <v>0.22480311473995543</v>
      </c>
    </row>
    <row r="223" spans="1:24" s="6" customFormat="1" ht="24.95" customHeight="1">
      <c r="A223" s="23" t="s">
        <v>32</v>
      </c>
      <c r="B223" s="336" t="s">
        <v>469</v>
      </c>
      <c r="C223" s="337"/>
      <c r="D223" s="338"/>
      <c r="E223" s="164" t="s">
        <v>470</v>
      </c>
      <c r="F223" s="165" t="s">
        <v>35</v>
      </c>
      <c r="G223" s="166">
        <f>G15+G17+G64+G69+G71</f>
        <v>6067642</v>
      </c>
      <c r="H223" s="167">
        <f t="shared" si="193"/>
        <v>1339.1989949308149</v>
      </c>
      <c r="I223" s="26">
        <f>I15+I16+I63</f>
        <v>8125780068</v>
      </c>
      <c r="J223" s="168" t="s">
        <v>23</v>
      </c>
      <c r="K223" s="168" t="s">
        <v>23</v>
      </c>
      <c r="L223" s="166">
        <f>L64+L69+L71</f>
        <v>1410038</v>
      </c>
      <c r="M223" s="167">
        <f t="shared" si="194"/>
        <v>1221.4906705351202</v>
      </c>
      <c r="N223" s="26">
        <f>N63</f>
        <v>1722348262.0999999</v>
      </c>
      <c r="O223" s="166">
        <f>O15+O17+O64+O69+O71</f>
        <v>1456239</v>
      </c>
      <c r="P223" s="167">
        <f t="shared" si="195"/>
        <v>956.2456534469959</v>
      </c>
      <c r="Q223" s="26">
        <f>Q15+Q16+Q63</f>
        <v>1392522214.1299999</v>
      </c>
      <c r="R223" s="168" t="s">
        <v>23</v>
      </c>
      <c r="S223" s="168" t="s">
        <v>23</v>
      </c>
      <c r="T223" s="168" t="s">
        <v>23</v>
      </c>
      <c r="U223" s="168" t="s">
        <v>23</v>
      </c>
      <c r="V223" s="26">
        <f t="shared" si="186"/>
        <v>6733257853.8699999</v>
      </c>
      <c r="W223" s="27">
        <f t="shared" si="187"/>
        <v>0.17137089639108849</v>
      </c>
    </row>
    <row r="224" spans="1:24" s="6" customFormat="1" ht="24.95" customHeight="1">
      <c r="A224" s="342" t="s">
        <v>45</v>
      </c>
      <c r="B224" s="199" t="s">
        <v>471</v>
      </c>
      <c r="C224" s="200"/>
      <c r="D224" s="201"/>
      <c r="E224" s="164" t="s">
        <v>472</v>
      </c>
      <c r="F224" s="165" t="s">
        <v>48</v>
      </c>
      <c r="G224" s="25">
        <f>G21+G93</f>
        <v>123362</v>
      </c>
      <c r="H224" s="167">
        <f t="shared" si="193"/>
        <v>80751.142928940841</v>
      </c>
      <c r="I224" s="167">
        <f>I21+I93</f>
        <v>9961622494</v>
      </c>
      <c r="J224" s="168" t="s">
        <v>23</v>
      </c>
      <c r="K224" s="168" t="s">
        <v>23</v>
      </c>
      <c r="L224" s="25">
        <f>L93</f>
        <v>28962</v>
      </c>
      <c r="M224" s="167">
        <f t="shared" si="194"/>
        <v>67168.453910986806</v>
      </c>
      <c r="N224" s="167">
        <f>N93</f>
        <v>1945332762.1699998</v>
      </c>
      <c r="O224" s="25">
        <f>O21+O93</f>
        <v>30524</v>
      </c>
      <c r="P224" s="167">
        <f t="shared" si="195"/>
        <v>65197.291021491299</v>
      </c>
      <c r="Q224" s="167">
        <f>Q21+Q93</f>
        <v>1990082111.1400003</v>
      </c>
      <c r="R224" s="168" t="s">
        <v>23</v>
      </c>
      <c r="S224" s="168" t="s">
        <v>23</v>
      </c>
      <c r="T224" s="168" t="s">
        <v>23</v>
      </c>
      <c r="U224" s="168" t="s">
        <v>23</v>
      </c>
      <c r="V224" s="26">
        <f t="shared" si="186"/>
        <v>7971540382.8599997</v>
      </c>
      <c r="W224" s="27">
        <f t="shared" si="187"/>
        <v>0.19977489734615517</v>
      </c>
    </row>
    <row r="225" spans="1:207" s="6" customFormat="1" ht="24.95" customHeight="1">
      <c r="A225" s="343"/>
      <c r="B225" s="339"/>
      <c r="C225" s="340"/>
      <c r="D225" s="341"/>
      <c r="E225" s="164" t="s">
        <v>473</v>
      </c>
      <c r="F225" s="165" t="s">
        <v>50</v>
      </c>
      <c r="G225" s="25">
        <f>G22+G94</f>
        <v>1321392</v>
      </c>
      <c r="H225" s="167">
        <f>IF(G225&lt;&gt;0,I224/G225,0)</f>
        <v>7538.7337701454226</v>
      </c>
      <c r="I225" s="168" t="s">
        <v>23</v>
      </c>
      <c r="J225" s="168" t="s">
        <v>23</v>
      </c>
      <c r="K225" s="168" t="s">
        <v>23</v>
      </c>
      <c r="L225" s="25">
        <f>L94</f>
        <v>235464</v>
      </c>
      <c r="M225" s="167">
        <f>IF(L225&lt;&gt;0,N224/L225,0)</f>
        <v>8261.6992923334346</v>
      </c>
      <c r="N225" s="168" t="s">
        <v>23</v>
      </c>
      <c r="O225" s="25">
        <f>O22+O94</f>
        <v>300510</v>
      </c>
      <c r="P225" s="167">
        <f>IF(O225&lt;&gt;0,Q224/O225,0)</f>
        <v>6622.3490437589444</v>
      </c>
      <c r="Q225" s="168" t="s">
        <v>23</v>
      </c>
      <c r="R225" s="168" t="s">
        <v>23</v>
      </c>
      <c r="S225" s="168" t="s">
        <v>23</v>
      </c>
      <c r="T225" s="168">
        <f t="shared" ref="T225" si="196">G225-O225</f>
        <v>1020882</v>
      </c>
      <c r="U225" s="27">
        <f t="shared" ref="U225" si="197">IF(G225&lt;&gt;0,O225/G225,0)</f>
        <v>0.22741926695484763</v>
      </c>
      <c r="V225" s="168" t="s">
        <v>23</v>
      </c>
      <c r="W225" s="168" t="s">
        <v>23</v>
      </c>
    </row>
    <row r="226" spans="1:207" s="6" customFormat="1" ht="24.95" customHeight="1">
      <c r="A226" s="342" t="s">
        <v>53</v>
      </c>
      <c r="B226" s="199" t="s">
        <v>120</v>
      </c>
      <c r="C226" s="200"/>
      <c r="D226" s="201"/>
      <c r="E226" s="164" t="s">
        <v>474</v>
      </c>
      <c r="F226" s="165" t="s">
        <v>48</v>
      </c>
      <c r="G226" s="25">
        <f>G52</f>
        <v>1202</v>
      </c>
      <c r="H226" s="167">
        <f t="shared" si="193"/>
        <v>367942.35274542432</v>
      </c>
      <c r="I226" s="167">
        <f>I52</f>
        <v>442266708</v>
      </c>
      <c r="J226" s="168" t="s">
        <v>23</v>
      </c>
      <c r="K226" s="168" t="s">
        <v>23</v>
      </c>
      <c r="L226" s="25" t="str">
        <f>L52</f>
        <v>×</v>
      </c>
      <c r="M226" s="25" t="str">
        <f>M52</f>
        <v>×</v>
      </c>
      <c r="N226" s="167" t="str">
        <f>N52</f>
        <v>×</v>
      </c>
      <c r="O226" s="25">
        <f>O52</f>
        <v>438</v>
      </c>
      <c r="P226" s="167">
        <f t="shared" ref="P226" si="198">IF(O226&lt;&gt;0,Q226/O226,0)</f>
        <v>75883.353470319635</v>
      </c>
      <c r="Q226" s="167">
        <f>Q52</f>
        <v>33236908.82</v>
      </c>
      <c r="R226" s="168" t="s">
        <v>23</v>
      </c>
      <c r="S226" s="168" t="s">
        <v>23</v>
      </c>
      <c r="T226" s="168" t="s">
        <v>23</v>
      </c>
      <c r="U226" s="168" t="s">
        <v>23</v>
      </c>
      <c r="V226" s="26">
        <f t="shared" si="186"/>
        <v>409029799.18000001</v>
      </c>
      <c r="W226" s="27">
        <f t="shared" si="187"/>
        <v>7.5151279123636866E-2</v>
      </c>
    </row>
    <row r="227" spans="1:207" s="6" customFormat="1" ht="24.95" customHeight="1">
      <c r="A227" s="343"/>
      <c r="B227" s="339"/>
      <c r="C227" s="340"/>
      <c r="D227" s="341"/>
      <c r="E227" s="164" t="s">
        <v>475</v>
      </c>
      <c r="F227" s="165" t="s">
        <v>50</v>
      </c>
      <c r="G227" s="25">
        <f>G53</f>
        <v>15102</v>
      </c>
      <c r="H227" s="167">
        <f>IF(G227&lt;&gt;0,I226/G227,0)</f>
        <v>29285.307111640843</v>
      </c>
      <c r="I227" s="25" t="s">
        <v>23</v>
      </c>
      <c r="J227" s="168" t="s">
        <v>23</v>
      </c>
      <c r="K227" s="168" t="s">
        <v>23</v>
      </c>
      <c r="L227" s="25" t="str">
        <f>L53</f>
        <v>×</v>
      </c>
      <c r="M227" s="25" t="str">
        <f>M53</f>
        <v>×</v>
      </c>
      <c r="N227" s="25" t="s">
        <v>23</v>
      </c>
      <c r="O227" s="25">
        <f>O53</f>
        <v>3325</v>
      </c>
      <c r="P227" s="167">
        <f>IF(O227&lt;&gt;0,Q226/O227,0)</f>
        <v>9996.0628030075186</v>
      </c>
      <c r="Q227" s="25" t="s">
        <v>23</v>
      </c>
      <c r="R227" s="168" t="s">
        <v>23</v>
      </c>
      <c r="S227" s="168" t="s">
        <v>23</v>
      </c>
      <c r="T227" s="168" t="s">
        <v>23</v>
      </c>
      <c r="U227" s="168" t="s">
        <v>23</v>
      </c>
      <c r="V227" s="26"/>
      <c r="W227" s="27"/>
    </row>
    <row r="228" spans="1:207" s="6" customFormat="1" ht="24.95" customHeight="1">
      <c r="A228" s="23" t="s">
        <v>476</v>
      </c>
      <c r="B228" s="336" t="s">
        <v>62</v>
      </c>
      <c r="C228" s="337"/>
      <c r="D228" s="338"/>
      <c r="E228" s="164" t="s">
        <v>477</v>
      </c>
      <c r="F228" s="25" t="s">
        <v>23</v>
      </c>
      <c r="G228" s="25" t="s">
        <v>23</v>
      </c>
      <c r="H228" s="25" t="s">
        <v>23</v>
      </c>
      <c r="I228" s="26">
        <f>I29+I97</f>
        <v>369979800</v>
      </c>
      <c r="J228" s="168" t="s">
        <v>23</v>
      </c>
      <c r="K228" s="168" t="s">
        <v>23</v>
      </c>
      <c r="L228" s="25" t="s">
        <v>23</v>
      </c>
      <c r="M228" s="25" t="s">
        <v>23</v>
      </c>
      <c r="N228" s="26">
        <f>N97</f>
        <v>90665553.939999983</v>
      </c>
      <c r="O228" s="25" t="s">
        <v>23</v>
      </c>
      <c r="P228" s="25" t="s">
        <v>23</v>
      </c>
      <c r="Q228" s="26">
        <f>Q29+Q97</f>
        <v>42603856.399999999</v>
      </c>
      <c r="R228" s="168" t="s">
        <v>23</v>
      </c>
      <c r="S228" s="168" t="s">
        <v>23</v>
      </c>
      <c r="T228" s="168" t="s">
        <v>23</v>
      </c>
      <c r="U228" s="168" t="s">
        <v>23</v>
      </c>
      <c r="V228" s="26">
        <f t="shared" si="186"/>
        <v>327375943.60000002</v>
      </c>
      <c r="W228" s="27">
        <f t="shared" si="187"/>
        <v>0.11515184450610547</v>
      </c>
    </row>
    <row r="229" spans="1:207" s="6" customFormat="1" ht="24.95" customHeight="1">
      <c r="A229" s="342" t="s">
        <v>84</v>
      </c>
      <c r="B229" s="199" t="s">
        <v>478</v>
      </c>
      <c r="C229" s="200"/>
      <c r="D229" s="201"/>
      <c r="E229" s="164" t="s">
        <v>479</v>
      </c>
      <c r="F229" s="165" t="s">
        <v>56</v>
      </c>
      <c r="G229" s="25">
        <f>G25+G84</f>
        <v>49804</v>
      </c>
      <c r="H229" s="167">
        <f t="shared" si="193"/>
        <v>46091.210304393222</v>
      </c>
      <c r="I229" s="167">
        <f>I25+I84</f>
        <v>2295526638</v>
      </c>
      <c r="J229" s="168" t="s">
        <v>23</v>
      </c>
      <c r="K229" s="168" t="s">
        <v>23</v>
      </c>
      <c r="L229" s="25">
        <f>L84</f>
        <v>11585</v>
      </c>
      <c r="M229" s="167">
        <f t="shared" ref="M229" si="199">IF(L229&lt;&gt;0,N229/L229,0)</f>
        <v>42588.391145446702</v>
      </c>
      <c r="N229" s="167">
        <f>N84</f>
        <v>493386511.42000002</v>
      </c>
      <c r="O229" s="25">
        <f>O25+O84</f>
        <v>12015</v>
      </c>
      <c r="P229" s="167">
        <f t="shared" ref="P229" si="200">IF(O229&lt;&gt;0,Q229/O229,0)</f>
        <v>19785.122127340826</v>
      </c>
      <c r="Q229" s="167">
        <f>Q25+Q84</f>
        <v>237718242.36000001</v>
      </c>
      <c r="R229" s="168" t="s">
        <v>23</v>
      </c>
      <c r="S229" s="168" t="s">
        <v>23</v>
      </c>
      <c r="T229" s="168" t="s">
        <v>23</v>
      </c>
      <c r="U229" s="168" t="s">
        <v>23</v>
      </c>
      <c r="V229" s="26">
        <f t="shared" si="186"/>
        <v>2057808395.6399999</v>
      </c>
      <c r="W229" s="27">
        <f t="shared" si="187"/>
        <v>0.10355717003010445</v>
      </c>
    </row>
    <row r="230" spans="1:207" s="6" customFormat="1" ht="33.950000000000003" customHeight="1">
      <c r="A230" s="343"/>
      <c r="B230" s="339"/>
      <c r="C230" s="340"/>
      <c r="D230" s="341"/>
      <c r="E230" s="164" t="s">
        <v>480</v>
      </c>
      <c r="F230" s="165" t="s">
        <v>58</v>
      </c>
      <c r="G230" s="25">
        <f>G26+G85</f>
        <v>474775</v>
      </c>
      <c r="H230" s="167">
        <f>IF(G230&lt;&gt;0,I229/G230,0)</f>
        <v>4834.977911642357</v>
      </c>
      <c r="I230" s="25" t="s">
        <v>23</v>
      </c>
      <c r="J230" s="168" t="s">
        <v>23</v>
      </c>
      <c r="K230" s="168" t="s">
        <v>23</v>
      </c>
      <c r="L230" s="25">
        <f>L85</f>
        <v>89833</v>
      </c>
      <c r="M230" s="167">
        <f>IF(L230&lt;&gt;0,N229/L230,0)</f>
        <v>5492.2635492525023</v>
      </c>
      <c r="N230" s="25" t="s">
        <v>23</v>
      </c>
      <c r="O230" s="25">
        <f>O26+O85</f>
        <v>100783</v>
      </c>
      <c r="P230" s="167">
        <f>IF(O230&lt;&gt;0,Q229/O230,0)</f>
        <v>2358.7136953652898</v>
      </c>
      <c r="Q230" s="25" t="s">
        <v>23</v>
      </c>
      <c r="R230" s="168" t="s">
        <v>23</v>
      </c>
      <c r="S230" s="168" t="s">
        <v>23</v>
      </c>
      <c r="T230" s="168">
        <f t="shared" ref="T230" si="201">G230-O230</f>
        <v>373992</v>
      </c>
      <c r="U230" s="27">
        <f t="shared" ref="U230" si="202">IF(G230&lt;&gt;0,O230/G230,0)</f>
        <v>0.21227528829445527</v>
      </c>
      <c r="V230" s="168" t="s">
        <v>23</v>
      </c>
      <c r="W230" s="168" t="s">
        <v>23</v>
      </c>
    </row>
    <row r="231" spans="1:207" s="6" customFormat="1" ht="24.95" customHeight="1">
      <c r="A231" s="169" t="s">
        <v>119</v>
      </c>
      <c r="B231" s="170" t="s">
        <v>283</v>
      </c>
      <c r="C231" s="171"/>
      <c r="D231" s="172"/>
      <c r="E231" s="164" t="s">
        <v>481</v>
      </c>
      <c r="F231" s="25" t="s">
        <v>23</v>
      </c>
      <c r="G231" s="25" t="s">
        <v>23</v>
      </c>
      <c r="H231" s="25" t="s">
        <v>23</v>
      </c>
      <c r="I231" s="167">
        <f>I103</f>
        <v>448547730</v>
      </c>
      <c r="J231" s="168" t="s">
        <v>23</v>
      </c>
      <c r="K231" s="168" t="s">
        <v>23</v>
      </c>
      <c r="L231" s="25" t="s">
        <v>23</v>
      </c>
      <c r="M231" s="25" t="s">
        <v>23</v>
      </c>
      <c r="N231" s="167">
        <f>N103</f>
        <v>71201874.989999995</v>
      </c>
      <c r="O231" s="25" t="s">
        <v>23</v>
      </c>
      <c r="P231" s="25" t="s">
        <v>23</v>
      </c>
      <c r="Q231" s="167">
        <f>Q103</f>
        <v>72792163.469999999</v>
      </c>
      <c r="R231" s="168" t="s">
        <v>23</v>
      </c>
      <c r="S231" s="168" t="s">
        <v>23</v>
      </c>
      <c r="T231" s="168" t="s">
        <v>23</v>
      </c>
      <c r="U231" s="168" t="s">
        <v>23</v>
      </c>
      <c r="V231" s="26">
        <f t="shared" ref="V231" si="203">I231-Q231</f>
        <v>375755566.52999997</v>
      </c>
      <c r="W231" s="27">
        <f t="shared" ref="W231" si="204">IF(I231&lt;&gt;0,Q231/I231,0)</f>
        <v>0.16228409732449209</v>
      </c>
    </row>
    <row r="232" spans="1:207" s="6" customFormat="1" ht="24.95" customHeight="1">
      <c r="A232" s="23" t="s">
        <v>482</v>
      </c>
      <c r="B232" s="336" t="s">
        <v>85</v>
      </c>
      <c r="C232" s="337"/>
      <c r="D232" s="338"/>
      <c r="E232" s="164" t="s">
        <v>483</v>
      </c>
      <c r="F232" s="25" t="s">
        <v>23</v>
      </c>
      <c r="G232" s="25" t="s">
        <v>23</v>
      </c>
      <c r="H232" s="25" t="s">
        <v>23</v>
      </c>
      <c r="I232" s="26">
        <f>I35</f>
        <v>2960110326.5</v>
      </c>
      <c r="J232" s="168" t="s">
        <v>23</v>
      </c>
      <c r="K232" s="168" t="s">
        <v>23</v>
      </c>
      <c r="L232" s="25" t="s">
        <v>23</v>
      </c>
      <c r="M232" s="25" t="s">
        <v>23</v>
      </c>
      <c r="N232" s="25" t="s">
        <v>23</v>
      </c>
      <c r="O232" s="25" t="s">
        <v>23</v>
      </c>
      <c r="P232" s="25" t="s">
        <v>23</v>
      </c>
      <c r="Q232" s="26">
        <f>Q35</f>
        <v>533469151.42999995</v>
      </c>
      <c r="R232" s="168" t="s">
        <v>23</v>
      </c>
      <c r="S232" s="168" t="s">
        <v>23</v>
      </c>
      <c r="T232" s="168" t="s">
        <v>23</v>
      </c>
      <c r="U232" s="168" t="s">
        <v>23</v>
      </c>
      <c r="V232" s="26">
        <f t="shared" si="186"/>
        <v>2426641175.0700002</v>
      </c>
      <c r="W232" s="27">
        <f t="shared" si="187"/>
        <v>0.18021934745275783</v>
      </c>
    </row>
    <row r="233" spans="1:207" s="6" customFormat="1" ht="59.25" customHeight="1">
      <c r="A233" s="23" t="s">
        <v>484</v>
      </c>
      <c r="B233" s="336" t="s">
        <v>485</v>
      </c>
      <c r="C233" s="337"/>
      <c r="D233" s="338"/>
      <c r="E233" s="164" t="s">
        <v>486</v>
      </c>
      <c r="F233" s="25" t="s">
        <v>23</v>
      </c>
      <c r="G233" s="25" t="s">
        <v>23</v>
      </c>
      <c r="H233" s="25" t="s">
        <v>23</v>
      </c>
      <c r="I233" s="26">
        <f>I54</f>
        <v>23912715.129999995</v>
      </c>
      <c r="J233" s="168" t="s">
        <v>23</v>
      </c>
      <c r="K233" s="168" t="s">
        <v>23</v>
      </c>
      <c r="L233" s="25" t="s">
        <v>23</v>
      </c>
      <c r="M233" s="25" t="s">
        <v>23</v>
      </c>
      <c r="N233" s="25" t="s">
        <v>23</v>
      </c>
      <c r="O233" s="25" t="s">
        <v>23</v>
      </c>
      <c r="P233" s="25" t="s">
        <v>23</v>
      </c>
      <c r="Q233" s="26">
        <f>Q54</f>
        <v>176546535.05000001</v>
      </c>
      <c r="R233" s="168" t="s">
        <v>23</v>
      </c>
      <c r="S233" s="168" t="s">
        <v>23</v>
      </c>
      <c r="T233" s="168" t="s">
        <v>23</v>
      </c>
      <c r="U233" s="168" t="s">
        <v>23</v>
      </c>
      <c r="V233" s="26">
        <f t="shared" si="186"/>
        <v>-152633819.92000002</v>
      </c>
      <c r="W233" s="27">
        <f t="shared" si="187"/>
        <v>7.3829564769293539</v>
      </c>
    </row>
    <row r="234" spans="1:207" s="6" customFormat="1" ht="24.95" customHeight="1">
      <c r="A234" s="23" t="s">
        <v>487</v>
      </c>
      <c r="B234" s="336" t="s">
        <v>488</v>
      </c>
      <c r="C234" s="337"/>
      <c r="D234" s="338"/>
      <c r="E234" s="164" t="s">
        <v>489</v>
      </c>
      <c r="F234" s="25" t="s">
        <v>23</v>
      </c>
      <c r="G234" s="25" t="s">
        <v>23</v>
      </c>
      <c r="H234" s="25" t="s">
        <v>23</v>
      </c>
      <c r="I234" s="26">
        <f>I107</f>
        <v>316422870</v>
      </c>
      <c r="J234" s="168" t="s">
        <v>23</v>
      </c>
      <c r="K234" s="168" t="s">
        <v>23</v>
      </c>
      <c r="L234" s="25" t="s">
        <v>23</v>
      </c>
      <c r="M234" s="25" t="s">
        <v>23</v>
      </c>
      <c r="N234" s="26">
        <f>N107</f>
        <v>0</v>
      </c>
      <c r="O234" s="25" t="s">
        <v>23</v>
      </c>
      <c r="P234" s="25" t="s">
        <v>23</v>
      </c>
      <c r="Q234" s="26">
        <f>Q107</f>
        <v>62111409.320000008</v>
      </c>
      <c r="R234" s="168" t="s">
        <v>23</v>
      </c>
      <c r="S234" s="168" t="s">
        <v>23</v>
      </c>
      <c r="T234" s="168" t="s">
        <v>23</v>
      </c>
      <c r="U234" s="168" t="s">
        <v>23</v>
      </c>
      <c r="V234" s="26">
        <f t="shared" si="186"/>
        <v>254311460.68000001</v>
      </c>
      <c r="W234" s="27">
        <f t="shared" si="187"/>
        <v>0.19629241502044403</v>
      </c>
    </row>
    <row r="235" spans="1:207" s="6" customFormat="1" ht="33.950000000000003" customHeight="1">
      <c r="A235" s="23">
        <v>11</v>
      </c>
      <c r="B235" s="336" t="s">
        <v>308</v>
      </c>
      <c r="C235" s="337"/>
      <c r="D235" s="338"/>
      <c r="E235" s="164" t="s">
        <v>490</v>
      </c>
      <c r="F235" s="25" t="s">
        <v>23</v>
      </c>
      <c r="G235" s="25" t="s">
        <v>23</v>
      </c>
      <c r="H235" s="25" t="s">
        <v>23</v>
      </c>
      <c r="I235" s="26">
        <f>I110</f>
        <v>16284500</v>
      </c>
      <c r="J235" s="168" t="s">
        <v>23</v>
      </c>
      <c r="K235" s="168" t="s">
        <v>23</v>
      </c>
      <c r="L235" s="25" t="s">
        <v>23</v>
      </c>
      <c r="M235" s="25" t="s">
        <v>23</v>
      </c>
      <c r="N235" s="25" t="s">
        <v>23</v>
      </c>
      <c r="O235" s="25" t="s">
        <v>23</v>
      </c>
      <c r="P235" s="25" t="s">
        <v>23</v>
      </c>
      <c r="Q235" s="26">
        <f>Q110</f>
        <v>4825806.0600000005</v>
      </c>
      <c r="R235" s="168" t="s">
        <v>23</v>
      </c>
      <c r="S235" s="168" t="s">
        <v>23</v>
      </c>
      <c r="T235" s="168" t="s">
        <v>23</v>
      </c>
      <c r="U235" s="168" t="s">
        <v>23</v>
      </c>
      <c r="V235" s="26">
        <f t="shared" si="186"/>
        <v>11458693.939999999</v>
      </c>
      <c r="W235" s="27">
        <f t="shared" si="187"/>
        <v>0.29634352052565327</v>
      </c>
    </row>
    <row r="236" spans="1:207" s="9" customFormat="1" ht="24.95" customHeight="1">
      <c r="A236" s="5"/>
      <c r="B236" s="272" t="s">
        <v>491</v>
      </c>
      <c r="C236" s="272"/>
      <c r="D236" s="272"/>
      <c r="E236" s="5"/>
      <c r="F236" s="1"/>
      <c r="G236" s="10"/>
      <c r="H236" s="10"/>
      <c r="I236" s="173">
        <f>IF(I221&lt;&gt;(I222+I223+I224+I226+I228+I229+I231+I232+I233+I234+I235),"ошибка!!!",0)</f>
        <v>0</v>
      </c>
      <c r="J236" s="173"/>
      <c r="K236" s="173"/>
      <c r="L236" s="10"/>
      <c r="M236" s="10"/>
      <c r="N236" s="173"/>
      <c r="O236" s="10"/>
      <c r="P236" s="10"/>
      <c r="Q236" s="173">
        <f>IF(Q221&lt;&gt;(Q222+Q223+Q224+Q226+Q228+Q229+Q231+Q232+Q233+Q234+Q235),"ошибка!!!",0)</f>
        <v>0</v>
      </c>
      <c r="R236" s="173"/>
      <c r="S236" s="173"/>
      <c r="T236" s="174"/>
      <c r="U236" s="174"/>
      <c r="V236" s="174"/>
      <c r="W236" s="174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  <c r="GH236" s="5"/>
      <c r="GI236" s="5"/>
      <c r="GJ236" s="5"/>
      <c r="GK236" s="5"/>
      <c r="GL236" s="5"/>
      <c r="GM236" s="5"/>
      <c r="GN236" s="5"/>
      <c r="GO236" s="5"/>
      <c r="GP236" s="5"/>
      <c r="GQ236" s="5"/>
      <c r="GR236" s="5"/>
      <c r="GS236" s="5"/>
      <c r="GT236" s="5"/>
      <c r="GU236" s="5"/>
      <c r="GV236" s="5"/>
      <c r="GW236" s="5"/>
      <c r="GX236" s="5"/>
      <c r="GY236" s="5"/>
    </row>
  </sheetData>
  <mergeCells count="184">
    <mergeCell ref="B229:D230"/>
    <mergeCell ref="A229:A230"/>
    <mergeCell ref="B232:D232"/>
    <mergeCell ref="B233:D233"/>
    <mergeCell ref="B234:D234"/>
    <mergeCell ref="B235:D235"/>
    <mergeCell ref="B236:D236"/>
    <mergeCell ref="B220:D220"/>
    <mergeCell ref="B221:D221"/>
    <mergeCell ref="B222:D222"/>
    <mergeCell ref="B223:D223"/>
    <mergeCell ref="B224:D225"/>
    <mergeCell ref="A224:A225"/>
    <mergeCell ref="A226:A227"/>
    <mergeCell ref="B226:D227"/>
    <mergeCell ref="B228:D228"/>
    <mergeCell ref="B211:D211"/>
    <mergeCell ref="B212:D212"/>
    <mergeCell ref="B213:D213"/>
    <mergeCell ref="B214:D214"/>
    <mergeCell ref="B215:D215"/>
    <mergeCell ref="B216:D216"/>
    <mergeCell ref="B217:D217"/>
    <mergeCell ref="B218:D218"/>
    <mergeCell ref="B219:D219"/>
    <mergeCell ref="B198:D198"/>
    <mergeCell ref="B199:D199"/>
    <mergeCell ref="B200:D200"/>
    <mergeCell ref="B201:D201"/>
    <mergeCell ref="B202:D202"/>
    <mergeCell ref="C203:C206"/>
    <mergeCell ref="B208:D208"/>
    <mergeCell ref="B209:D209"/>
    <mergeCell ref="B210:D210"/>
    <mergeCell ref="B189:D189"/>
    <mergeCell ref="B190:D190"/>
    <mergeCell ref="B191:D191"/>
    <mergeCell ref="B192:D192"/>
    <mergeCell ref="B193:D193"/>
    <mergeCell ref="B194:D194"/>
    <mergeCell ref="B195:D195"/>
    <mergeCell ref="B196:D196"/>
    <mergeCell ref="B197:D197"/>
    <mergeCell ref="B177:D177"/>
    <mergeCell ref="B178:D178"/>
    <mergeCell ref="B180:D180"/>
    <mergeCell ref="C182:C183"/>
    <mergeCell ref="B184:D184"/>
    <mergeCell ref="B185:D185"/>
    <mergeCell ref="B186:D186"/>
    <mergeCell ref="B187:D187"/>
    <mergeCell ref="B188:D188"/>
    <mergeCell ref="C165:C167"/>
    <mergeCell ref="B168:D168"/>
    <mergeCell ref="B169:D169"/>
    <mergeCell ref="B170:D170"/>
    <mergeCell ref="B171:D171"/>
    <mergeCell ref="C172:C173"/>
    <mergeCell ref="B174:D174"/>
    <mergeCell ref="B175:D175"/>
    <mergeCell ref="B176:D176"/>
    <mergeCell ref="B155:D155"/>
    <mergeCell ref="C156:C157"/>
    <mergeCell ref="B158:D158"/>
    <mergeCell ref="B159:D159"/>
    <mergeCell ref="B160:D160"/>
    <mergeCell ref="B161:D161"/>
    <mergeCell ref="B162:D162"/>
    <mergeCell ref="B163:D163"/>
    <mergeCell ref="B164:D164"/>
    <mergeCell ref="B145:D145"/>
    <mergeCell ref="B146:D146"/>
    <mergeCell ref="B147:D147"/>
    <mergeCell ref="B148:D148"/>
    <mergeCell ref="B149:D149"/>
    <mergeCell ref="B150:D150"/>
    <mergeCell ref="B151:D151"/>
    <mergeCell ref="B152:D152"/>
    <mergeCell ref="B153:D153"/>
    <mergeCell ref="B132:D132"/>
    <mergeCell ref="B133:D133"/>
    <mergeCell ref="B134:D134"/>
    <mergeCell ref="B135:D135"/>
    <mergeCell ref="C136:C139"/>
    <mergeCell ref="B141:D141"/>
    <mergeCell ref="B142:D142"/>
    <mergeCell ref="B143:D143"/>
    <mergeCell ref="B144:D144"/>
    <mergeCell ref="B123:D123"/>
    <mergeCell ref="B124:D124"/>
    <mergeCell ref="B125:D125"/>
    <mergeCell ref="B126:D126"/>
    <mergeCell ref="B127:D127"/>
    <mergeCell ref="B128:D128"/>
    <mergeCell ref="B129:D129"/>
    <mergeCell ref="B130:D130"/>
    <mergeCell ref="B131:D131"/>
    <mergeCell ref="B111:D111"/>
    <mergeCell ref="B113:D113"/>
    <mergeCell ref="C114:C116"/>
    <mergeCell ref="B117:D117"/>
    <mergeCell ref="B118:D118"/>
    <mergeCell ref="B119:D119"/>
    <mergeCell ref="B120:D120"/>
    <mergeCell ref="B121:D121"/>
    <mergeCell ref="B122:D122"/>
    <mergeCell ref="B57:D57"/>
    <mergeCell ref="B58:D58"/>
    <mergeCell ref="B59:D59"/>
    <mergeCell ref="C63:C79"/>
    <mergeCell ref="C80:C96"/>
    <mergeCell ref="C97:C102"/>
    <mergeCell ref="C103:C106"/>
    <mergeCell ref="B108:D108"/>
    <mergeCell ref="B110:D110"/>
    <mergeCell ref="B48:D48"/>
    <mergeCell ref="B49:D49"/>
    <mergeCell ref="B50:D50"/>
    <mergeCell ref="B51:D51"/>
    <mergeCell ref="A52:A53"/>
    <mergeCell ref="B52:D53"/>
    <mergeCell ref="B54:D54"/>
    <mergeCell ref="B55:D55"/>
    <mergeCell ref="B56:D56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C29:C30"/>
    <mergeCell ref="B31:D31"/>
    <mergeCell ref="B32:D32"/>
    <mergeCell ref="B33:D33"/>
    <mergeCell ref="B34:D34"/>
    <mergeCell ref="B35:D35"/>
    <mergeCell ref="B36:D36"/>
    <mergeCell ref="B37:D37"/>
    <mergeCell ref="B38:D38"/>
    <mergeCell ref="B14:D17"/>
    <mergeCell ref="A14:A17"/>
    <mergeCell ref="A18:D20"/>
    <mergeCell ref="B21:D22"/>
    <mergeCell ref="A21:A22"/>
    <mergeCell ref="A23:D24"/>
    <mergeCell ref="B25:D26"/>
    <mergeCell ref="A25:A26"/>
    <mergeCell ref="A27:D28"/>
    <mergeCell ref="T7:U7"/>
    <mergeCell ref="S7:S8"/>
    <mergeCell ref="R7:R8"/>
    <mergeCell ref="Q7:Q8"/>
    <mergeCell ref="B9:D9"/>
    <mergeCell ref="B10:D10"/>
    <mergeCell ref="B11:D11"/>
    <mergeCell ref="A12:D12"/>
    <mergeCell ref="A13:D13"/>
    <mergeCell ref="A1:W1"/>
    <mergeCell ref="H2:I2"/>
    <mergeCell ref="A3:W3"/>
    <mergeCell ref="A4:W4"/>
    <mergeCell ref="B5:W5"/>
    <mergeCell ref="A5:A8"/>
    <mergeCell ref="L6:N6"/>
    <mergeCell ref="E6:E8"/>
    <mergeCell ref="O6:S6"/>
    <mergeCell ref="B6:D8"/>
    <mergeCell ref="T6:W6"/>
    <mergeCell ref="F6:F8"/>
    <mergeCell ref="G6:K6"/>
    <mergeCell ref="N7:N8"/>
    <mergeCell ref="L7:L8"/>
    <mergeCell ref="M7:M8"/>
    <mergeCell ref="G7:G8"/>
    <mergeCell ref="H7:H8"/>
    <mergeCell ref="I7:I8"/>
    <mergeCell ref="K7:K8"/>
    <mergeCell ref="J7:J8"/>
    <mergeCell ref="P7:P8"/>
    <mergeCell ref="O7:O8"/>
    <mergeCell ref="V7:W7"/>
  </mergeCells>
  <dataValidations count="2">
    <dataValidation type="decimal" errorStyle="warning" allowBlank="1" showInputMessage="1" showErrorMessage="1" errorTitle="Некорректное значение" error="Необходимо ввести числовое значение._x000d__x000a_При вводе дробного числа убедитесь, что разделитель - запятая" sqref="I228:I229 H229:H230 H236:H1048576 T216:U216 I232:I1048576 Q221:Q226 Q228:Q229 Q232:Q1048576 L232:L235 N228:N229 N234:O234 O232:O233 O235 V137:W137 V123:W123 T97:U97 F114:H114 T103:U103 G229:G1048576 V133:W133 V142:W142 V146:W146 F140 F97 G104:G112 H1:H28 L114:L116 F88 F29:H29 T88:U88 V81:W81 V85:W85 V90:W90 V94:W94 V71:W71 T62:U63 F103:H103 F62:H62 O221:P227 P180 Q169 F167 F207 V162:W162 H155 F181:H181 Q149 G63:H102 F156:H156 V171:W171 V169:W169 V166:W166 V164:W164 F172 T149:U149 G178:G179 V204:W204 V190:W190 V200:W200 V209:W209 V213:W213 N221:N226 L236:P1048576 L229:M230 O229:P230 V230:W230 T231:U235 T222:U224 T226:U229 V225:W225 G1:G10 I1:K10 O1:S10 P11:P13 O14:S14 I14:K14 G14 P15:P16 P17:S17 Q123 I17:K17 N133 G54:G61 I20:K20 I22:K22 I24:K24 I26:K26 P18:P153 Q20:S20 Q22:S22 Q24:S24 Q26:S26 H30:H61 O29 Q28:S30 I28:K35 I44:K44 G35:G51 O35:O51 Q35:S35 Q44:S44 I53:K54 Q53:S54 J59:K1048576 I59:I107 I109 G153 N1:N107 H104:H113 H115:H153 G115:G116 I111:I112 I114:I116 I123 I133 M1:M153 L149 N149:O149 N123 Q59:Q107 Q109 N109:N112 Q111:Q112 L1:L112 O54:O112 N114:O116 Q114:Q116 N146 Q133 G136:G140 I136:I140 I142 I146 F149:G149 I149 L136:L140 L153 O153 N136:O140 Q171:Q173 N142 Q136:Q140 Q142 Q146 H157:H180 G157:G158 G165:G167 I154 I156:I158 I162 I164:I167 I169 N154 Q154 Q162 L156:L158 N162 N156:O158 G220:G227 P155:P178 Q156:Q158 N169 L165:L167 O165:O167 N164:N167 O178 Q164:Q167 Q200 G172:G173 I171:I173 L172:L173 O172:O173 N171:N173 I179 L178:L179 R59:S1048576 N179:Q179 N200 H182:H227 G182:G183 I181:I183 I190 I200 L181:L183 I221:I226 N190 N181:Q183 N216:O216 P184:P202 Q190 G203:G207 F216:G216 I203:I207 I209 I213 I216 M155:M227 L203:L207 L220:L227 L216 N209 N213 N203:Q207 O220 P208:P220 Q209 Q213 Q216">
      <formula1>0</formula1>
      <formula2>1E+28</formula2>
    </dataValidation>
    <dataValidation type="decimal" errorStyle="warning" operator="greaterThanOrEqual" allowBlank="1" showInputMessage="1" showErrorMessage="1" errorTitle="Некорректное значение" error="Необходимо ввести числовое значение._x000d__x000a_При вводе дробного числа убедитесь, что разделитель - запятая" sqref="G11:G13 I11:K13 O11:O13 Q11:S13 I15:K16 Q15:S16 G15:G28 I18:K19 O15:O28 I27:K27 I21:K21 I23:K23 I25:K25 Q18:S19 Q21:S21 Q23:S23 Q25:S25 Q27:S27 G30:G34 O30:O34 Q31:S34 I36:K43 I45:K52 G52:G53 O52:O53 Q36:S43 Q45:S52 I55:K58 Q55:S58 I108 I110 N108 G113 G117:G135 I113 I117:I122 I124:I132 I134:I135 L117:L135 N117:N122 N124:N132 N134:N135 Q108 Q110 N113:O113 Q113 L113 O117:O135 Q117:Q122 Q124:Q132 Q134:Q135 G141:G148 I141 I143:I145 I147:I148 G150:G152 I150:I153 L141:L148 L150:L152 O141:O148 O150:O152 N141 N143:N145 N147:N148 N150:N153 Q141 Q143:Q145 Q147:Q148 Q150:Q153 G155 G159:G164 G168:G171 I155 I159:I161 I163 I168 I170 L155 N155:O155 Q155 L159:L164 O159:O164 N159:N161 N163 Q159:Q161 Q163 L168:L171 O168:O171 N168 N170 Q168 Q170 G174:G177 I174:I178 L174:L177 O174:O177 N174:N178 Q174:Q178 G180 I180 L180 N180:O180 Q180 G184:G202 I184:I189 I191:I199 I201:I202 L184:L202 N184:N189 N191:N199 N201:N202 O184:O202 Q184:Q189 Q191:Q199 Q201:Q202 G208:G215 G217:G219 I208 I210:I212 I214:I215 I217:I220 L208:L215 L217:L219 N208 N210:N212 N214:N215 N217:N220 O208:O215 O217:O219 Q208 Q210:Q212 Q214:Q215 Q217:Q220">
      <formula1>0</formula1>
    </dataValidation>
  </dataValidations>
  <printOptions horizontalCentered="1"/>
  <pageMargins left="0.1180556" right="0.1180556" top="0.78749999999999998" bottom="0.78749999999999998" header="0.3152778" footer="0.3152778"/>
  <pageSetup paperSize="9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buryakovskaya</dc:creator>
  <cp:lastModifiedBy>Kiseleva.LA</cp:lastModifiedBy>
  <cp:lastPrinted>2023-04-26T08:27:10Z</cp:lastPrinted>
  <dcterms:created xsi:type="dcterms:W3CDTF">2023-04-25T09:19:50Z</dcterms:created>
  <dcterms:modified xsi:type="dcterms:W3CDTF">2023-05-30T06:58:42Z</dcterms:modified>
</cp:coreProperties>
</file>