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740"/>
  </bookViews>
  <sheets>
    <sheet name="Отчет" sheetId="1" r:id="rId1"/>
  </sheets>
  <definedNames>
    <definedName name="ReportDate">TODAY()</definedName>
    <definedName name="ReportRespondent">"Н/Д"</definedName>
    <definedName name="ReportStatus">"Н/Д"</definedName>
    <definedName name="_xlnm.Print_Titles" localSheetId="0">Отчет!$5:$9</definedName>
  </definedNames>
  <calcPr calcId="125725"/>
</workbook>
</file>

<file path=xl/calcChain.xml><?xml version="1.0" encoding="utf-8"?>
<calcChain xmlns="http://schemas.openxmlformats.org/spreadsheetml/2006/main">
  <c r="G11" i="1"/>
  <c r="I11"/>
  <c r="W11" s="1"/>
  <c r="L11"/>
  <c r="M11"/>
  <c r="N11"/>
  <c r="O11"/>
  <c r="P11" s="1"/>
  <c r="Q11"/>
  <c r="U11"/>
  <c r="G15"/>
  <c r="I15"/>
  <c r="L15"/>
  <c r="N15"/>
  <c r="O15"/>
  <c r="Q15"/>
  <c r="U15"/>
  <c r="W15"/>
  <c r="G16"/>
  <c r="H16" s="1"/>
  <c r="I16"/>
  <c r="W16" s="1"/>
  <c r="L16"/>
  <c r="N16"/>
  <c r="O16"/>
  <c r="P16"/>
  <c r="Q16"/>
  <c r="T16"/>
  <c r="V16"/>
  <c r="G17"/>
  <c r="H17" s="1"/>
  <c r="I17"/>
  <c r="L17"/>
  <c r="M17" s="1"/>
  <c r="N17"/>
  <c r="O17"/>
  <c r="Q17"/>
  <c r="V17" s="1"/>
  <c r="W17"/>
  <c r="G18"/>
  <c r="H18"/>
  <c r="I18"/>
  <c r="L18"/>
  <c r="M18" s="1"/>
  <c r="N18"/>
  <c r="O18"/>
  <c r="P18" s="1"/>
  <c r="Q18"/>
  <c r="V18" s="1"/>
  <c r="U18"/>
  <c r="W18"/>
  <c r="G19"/>
  <c r="I19"/>
  <c r="L19"/>
  <c r="N19"/>
  <c r="M19" s="1"/>
  <c r="O19"/>
  <c r="Q19"/>
  <c r="V19" s="1"/>
  <c r="U19"/>
  <c r="W19"/>
  <c r="G20"/>
  <c r="H20"/>
  <c r="I20"/>
  <c r="L20"/>
  <c r="M20" s="1"/>
  <c r="N20"/>
  <c r="O20"/>
  <c r="P20" s="1"/>
  <c r="Q20"/>
  <c r="V20" s="1"/>
  <c r="U20"/>
  <c r="W20"/>
  <c r="G21"/>
  <c r="H21" s="1"/>
  <c r="L21"/>
  <c r="M21" s="1"/>
  <c r="O21"/>
  <c r="T21"/>
  <c r="G22"/>
  <c r="I22"/>
  <c r="W22" s="1"/>
  <c r="L22"/>
  <c r="M22"/>
  <c r="N22"/>
  <c r="O22"/>
  <c r="P22" s="1"/>
  <c r="Q22"/>
  <c r="U22"/>
  <c r="G23"/>
  <c r="H23" s="1"/>
  <c r="I23"/>
  <c r="W23" s="1"/>
  <c r="L23"/>
  <c r="N23"/>
  <c r="O23"/>
  <c r="P23"/>
  <c r="Q23"/>
  <c r="T23"/>
  <c r="V23"/>
  <c r="G24"/>
  <c r="H24" s="1"/>
  <c r="I24"/>
  <c r="L24"/>
  <c r="M24" s="1"/>
  <c r="N24"/>
  <c r="O24"/>
  <c r="Q24"/>
  <c r="V24" s="1"/>
  <c r="U24"/>
  <c r="W24"/>
  <c r="G25"/>
  <c r="I25"/>
  <c r="W25" s="1"/>
  <c r="L25"/>
  <c r="M25"/>
  <c r="N25"/>
  <c r="O25"/>
  <c r="P25" s="1"/>
  <c r="Q25"/>
  <c r="U25"/>
  <c r="G26"/>
  <c r="H26" s="1"/>
  <c r="I26"/>
  <c r="W26" s="1"/>
  <c r="L26"/>
  <c r="M26" s="1"/>
  <c r="N26"/>
  <c r="O26"/>
  <c r="P26"/>
  <c r="Q26"/>
  <c r="T26"/>
  <c r="V26"/>
  <c r="G27"/>
  <c r="H27" s="1"/>
  <c r="I27"/>
  <c r="L27"/>
  <c r="M27" s="1"/>
  <c r="N27"/>
  <c r="O27"/>
  <c r="Q27"/>
  <c r="V27" s="1"/>
  <c r="W27"/>
  <c r="G28"/>
  <c r="H28"/>
  <c r="I28"/>
  <c r="L28"/>
  <c r="M28" s="1"/>
  <c r="N28"/>
  <c r="O28"/>
  <c r="P28" s="1"/>
  <c r="Q28"/>
  <c r="V28" s="1"/>
  <c r="U28"/>
  <c r="W28"/>
  <c r="G29"/>
  <c r="I29"/>
  <c r="V29" s="1"/>
  <c r="L29"/>
  <c r="M29"/>
  <c r="N29"/>
  <c r="O29"/>
  <c r="P29" s="1"/>
  <c r="Q29"/>
  <c r="U29"/>
  <c r="G30"/>
  <c r="H30" s="1"/>
  <c r="I30"/>
  <c r="W30" s="1"/>
  <c r="L30"/>
  <c r="N30"/>
  <c r="O30"/>
  <c r="P30"/>
  <c r="Q30"/>
  <c r="T30"/>
  <c r="V30"/>
  <c r="G31"/>
  <c r="H31" s="1"/>
  <c r="L31"/>
  <c r="O31"/>
  <c r="P31" s="1"/>
  <c r="G32"/>
  <c r="H32" s="1"/>
  <c r="I32"/>
  <c r="L32"/>
  <c r="M32" s="1"/>
  <c r="N32"/>
  <c r="O32"/>
  <c r="Q32"/>
  <c r="V32" s="1"/>
  <c r="W32"/>
  <c r="G33"/>
  <c r="H33"/>
  <c r="I33"/>
  <c r="L33"/>
  <c r="M33" s="1"/>
  <c r="N33"/>
  <c r="O33"/>
  <c r="P33" s="1"/>
  <c r="Q33"/>
  <c r="V33" s="1"/>
  <c r="U33"/>
  <c r="W33"/>
  <c r="G39"/>
  <c r="I39"/>
  <c r="I38" s="1"/>
  <c r="L39"/>
  <c r="L34" s="1"/>
  <c r="M39"/>
  <c r="N39"/>
  <c r="O39"/>
  <c r="P39" s="1"/>
  <c r="Q39"/>
  <c r="U39"/>
  <c r="G40"/>
  <c r="G35" s="1"/>
  <c r="L40"/>
  <c r="L35" s="1"/>
  <c r="O40"/>
  <c r="O35" s="1"/>
  <c r="T40"/>
  <c r="G41"/>
  <c r="G36" s="1"/>
  <c r="I41"/>
  <c r="I36" s="1"/>
  <c r="L41"/>
  <c r="N41"/>
  <c r="N36" s="1"/>
  <c r="O41"/>
  <c r="O36" s="1"/>
  <c r="P41"/>
  <c r="Q41"/>
  <c r="T41"/>
  <c r="V41"/>
  <c r="G42"/>
  <c r="H42" s="1"/>
  <c r="I42"/>
  <c r="L42"/>
  <c r="L37" s="1"/>
  <c r="M37" s="1"/>
  <c r="N42"/>
  <c r="N37" s="1"/>
  <c r="O42"/>
  <c r="P42" s="1"/>
  <c r="Q42"/>
  <c r="Q37" s="1"/>
  <c r="W42"/>
  <c r="G43"/>
  <c r="H43"/>
  <c r="I43"/>
  <c r="L43"/>
  <c r="M43" s="1"/>
  <c r="N43"/>
  <c r="N38" s="1"/>
  <c r="O43"/>
  <c r="P43" s="1"/>
  <c r="Q43"/>
  <c r="V43" s="1"/>
  <c r="U43"/>
  <c r="W43"/>
  <c r="G44"/>
  <c r="H44" s="1"/>
  <c r="L44"/>
  <c r="M44" s="1"/>
  <c r="O44"/>
  <c r="T44"/>
  <c r="G45"/>
  <c r="I45"/>
  <c r="V45" s="1"/>
  <c r="L45"/>
  <c r="M45"/>
  <c r="N45"/>
  <c r="O45"/>
  <c r="P45" s="1"/>
  <c r="Q45"/>
  <c r="U45"/>
  <c r="G46"/>
  <c r="H46" s="1"/>
  <c r="I46"/>
  <c r="W46" s="1"/>
  <c r="L46"/>
  <c r="N46"/>
  <c r="O46"/>
  <c r="P46"/>
  <c r="Q46"/>
  <c r="T46"/>
  <c r="V46"/>
  <c r="G49"/>
  <c r="G48" s="1"/>
  <c r="I49"/>
  <c r="L49"/>
  <c r="N49"/>
  <c r="N48" s="1"/>
  <c r="O49"/>
  <c r="Q49"/>
  <c r="W49"/>
  <c r="G50"/>
  <c r="H50"/>
  <c r="I50"/>
  <c r="L50"/>
  <c r="M50" s="1"/>
  <c r="N50"/>
  <c r="O50"/>
  <c r="P50" s="1"/>
  <c r="Q50"/>
  <c r="V50" s="1"/>
  <c r="U50"/>
  <c r="W50"/>
  <c r="G51"/>
  <c r="I51"/>
  <c r="V51" s="1"/>
  <c r="L51"/>
  <c r="M51"/>
  <c r="N51"/>
  <c r="O51"/>
  <c r="P51" s="1"/>
  <c r="Q51"/>
  <c r="U51"/>
  <c r="G52"/>
  <c r="H52" s="1"/>
  <c r="I52"/>
  <c r="W52" s="1"/>
  <c r="L52"/>
  <c r="M52" s="1"/>
  <c r="N52"/>
  <c r="O52"/>
  <c r="P52"/>
  <c r="Q52"/>
  <c r="T52"/>
  <c r="V52"/>
  <c r="G54"/>
  <c r="H54" s="1"/>
  <c r="I54"/>
  <c r="L54"/>
  <c r="N54"/>
  <c r="O54"/>
  <c r="P54"/>
  <c r="Q54"/>
  <c r="T54"/>
  <c r="V54"/>
  <c r="G55"/>
  <c r="H55" s="1"/>
  <c r="I55"/>
  <c r="L55"/>
  <c r="N55"/>
  <c r="O55"/>
  <c r="P55" s="1"/>
  <c r="Q55"/>
  <c r="V55" s="1"/>
  <c r="U55"/>
  <c r="W55"/>
  <c r="G56"/>
  <c r="H56" s="1"/>
  <c r="I56"/>
  <c r="W56" s="1"/>
  <c r="L56"/>
  <c r="N56"/>
  <c r="O56"/>
  <c r="P56"/>
  <c r="Q56"/>
  <c r="T56"/>
  <c r="V56"/>
  <c r="V58"/>
  <c r="W58"/>
  <c r="I59"/>
  <c r="I57" s="1"/>
  <c r="N59"/>
  <c r="N57" s="1"/>
  <c r="Q59"/>
  <c r="Q57" s="1"/>
  <c r="V60"/>
  <c r="W60"/>
  <c r="H63"/>
  <c r="M63"/>
  <c r="P63"/>
  <c r="T63"/>
  <c r="U63"/>
  <c r="V63"/>
  <c r="W63"/>
  <c r="G66"/>
  <c r="I66"/>
  <c r="I65" s="1"/>
  <c r="L66"/>
  <c r="M66"/>
  <c r="N66"/>
  <c r="N65" s="1"/>
  <c r="N64" s="1"/>
  <c r="O66"/>
  <c r="P66" s="1"/>
  <c r="Q66"/>
  <c r="Q65" s="1"/>
  <c r="Q64" s="1"/>
  <c r="U66"/>
  <c r="H67"/>
  <c r="M67"/>
  <c r="P67"/>
  <c r="T67"/>
  <c r="U67"/>
  <c r="V67"/>
  <c r="W67"/>
  <c r="H68"/>
  <c r="M68"/>
  <c r="P68"/>
  <c r="T68"/>
  <c r="U68"/>
  <c r="V68"/>
  <c r="W68"/>
  <c r="H69"/>
  <c r="M69"/>
  <c r="P69"/>
  <c r="T69"/>
  <c r="U69"/>
  <c r="V69"/>
  <c r="W69"/>
  <c r="H70"/>
  <c r="M70"/>
  <c r="P70"/>
  <c r="T70"/>
  <c r="U70"/>
  <c r="V70"/>
  <c r="W70"/>
  <c r="H71"/>
  <c r="M71"/>
  <c r="P71"/>
  <c r="T71"/>
  <c r="U71"/>
  <c r="V71"/>
  <c r="W71"/>
  <c r="H72"/>
  <c r="M72"/>
  <c r="P72"/>
  <c r="T72"/>
  <c r="U72"/>
  <c r="V72"/>
  <c r="W72"/>
  <c r="H73"/>
  <c r="M73"/>
  <c r="P73"/>
  <c r="T73"/>
  <c r="U73"/>
  <c r="H74"/>
  <c r="M74"/>
  <c r="P74"/>
  <c r="T74"/>
  <c r="U74"/>
  <c r="V74"/>
  <c r="W74"/>
  <c r="H75"/>
  <c r="M75"/>
  <c r="P75"/>
  <c r="T75"/>
  <c r="U75"/>
  <c r="V75"/>
  <c r="W75"/>
  <c r="H76"/>
  <c r="M76"/>
  <c r="P76"/>
  <c r="T76"/>
  <c r="U76"/>
  <c r="V76"/>
  <c r="W76"/>
  <c r="H77"/>
  <c r="M77"/>
  <c r="P77"/>
  <c r="T77"/>
  <c r="U77"/>
  <c r="V77"/>
  <c r="W77"/>
  <c r="H78"/>
  <c r="M78"/>
  <c r="P78"/>
  <c r="T78"/>
  <c r="U78"/>
  <c r="V78"/>
  <c r="W78"/>
  <c r="H79"/>
  <c r="M79"/>
  <c r="P79"/>
  <c r="T79"/>
  <c r="U79"/>
  <c r="V79"/>
  <c r="W79"/>
  <c r="H80"/>
  <c r="M80"/>
  <c r="P80"/>
  <c r="T80"/>
  <c r="U80"/>
  <c r="V80"/>
  <c r="W80"/>
  <c r="H81"/>
  <c r="M81"/>
  <c r="P81"/>
  <c r="T81"/>
  <c r="U81"/>
  <c r="V81"/>
  <c r="W81"/>
  <c r="H82"/>
  <c r="M82"/>
  <c r="P82"/>
  <c r="T82"/>
  <c r="U82"/>
  <c r="V82"/>
  <c r="W82"/>
  <c r="H83"/>
  <c r="M83"/>
  <c r="P83"/>
  <c r="T83"/>
  <c r="U83"/>
  <c r="H84"/>
  <c r="M84"/>
  <c r="P84"/>
  <c r="T84"/>
  <c r="U84"/>
  <c r="V84"/>
  <c r="W84"/>
  <c r="H85"/>
  <c r="M85"/>
  <c r="P85"/>
  <c r="T85"/>
  <c r="U85"/>
  <c r="V85"/>
  <c r="W85"/>
  <c r="G86"/>
  <c r="I86"/>
  <c r="W86" s="1"/>
  <c r="L86"/>
  <c r="M86"/>
  <c r="N86"/>
  <c r="O86"/>
  <c r="P86" s="1"/>
  <c r="Q86"/>
  <c r="U86"/>
  <c r="G87"/>
  <c r="H87" s="1"/>
  <c r="L87"/>
  <c r="M87" s="1"/>
  <c r="O87"/>
  <c r="P87" s="1"/>
  <c r="T87"/>
  <c r="G88"/>
  <c r="H88" s="1"/>
  <c r="I88"/>
  <c r="W88" s="1"/>
  <c r="L88"/>
  <c r="N88"/>
  <c r="O88"/>
  <c r="P88"/>
  <c r="Q88"/>
  <c r="T88"/>
  <c r="V88"/>
  <c r="G89"/>
  <c r="H89" s="1"/>
  <c r="I89"/>
  <c r="L89"/>
  <c r="M89" s="1"/>
  <c r="N89"/>
  <c r="O89"/>
  <c r="P89" s="1"/>
  <c r="Q89"/>
  <c r="W89"/>
  <c r="I90"/>
  <c r="N90"/>
  <c r="Q90"/>
  <c r="V90"/>
  <c r="W90"/>
  <c r="H91"/>
  <c r="M91"/>
  <c r="P91"/>
  <c r="T91"/>
  <c r="U91"/>
  <c r="V91"/>
  <c r="W91"/>
  <c r="H92"/>
  <c r="M92"/>
  <c r="P92"/>
  <c r="T92"/>
  <c r="U92"/>
  <c r="H93"/>
  <c r="M93"/>
  <c r="P93"/>
  <c r="T93"/>
  <c r="U93"/>
  <c r="V93"/>
  <c r="W93"/>
  <c r="H94"/>
  <c r="M94"/>
  <c r="P94"/>
  <c r="T94"/>
  <c r="U94"/>
  <c r="V94"/>
  <c r="W94"/>
  <c r="H95"/>
  <c r="M95"/>
  <c r="P95"/>
  <c r="T95"/>
  <c r="U95"/>
  <c r="V95"/>
  <c r="W95"/>
  <c r="H96"/>
  <c r="M96"/>
  <c r="P96"/>
  <c r="T96"/>
  <c r="U96"/>
  <c r="H97"/>
  <c r="M97"/>
  <c r="P97"/>
  <c r="T97"/>
  <c r="U97"/>
  <c r="V97"/>
  <c r="W97"/>
  <c r="H98"/>
  <c r="M98"/>
  <c r="P98"/>
  <c r="T98"/>
  <c r="U98"/>
  <c r="V98"/>
  <c r="W98"/>
  <c r="I99"/>
  <c r="W99" s="1"/>
  <c r="N99"/>
  <c r="Q99"/>
  <c r="V99" s="1"/>
  <c r="H100"/>
  <c r="M100"/>
  <c r="P100"/>
  <c r="T100"/>
  <c r="U100"/>
  <c r="V100"/>
  <c r="W100"/>
  <c r="H101"/>
  <c r="M101"/>
  <c r="P101"/>
  <c r="T101"/>
  <c r="U101"/>
  <c r="V101"/>
  <c r="W101"/>
  <c r="H102"/>
  <c r="M102"/>
  <c r="P102"/>
  <c r="T102"/>
  <c r="U102"/>
  <c r="V102"/>
  <c r="W102"/>
  <c r="V103"/>
  <c r="W103"/>
  <c r="H105"/>
  <c r="M105"/>
  <c r="P105"/>
  <c r="T105"/>
  <c r="U105"/>
  <c r="V105"/>
  <c r="W105"/>
  <c r="G108"/>
  <c r="G107" s="1"/>
  <c r="I108"/>
  <c r="I107" s="1"/>
  <c r="L108"/>
  <c r="L107" s="1"/>
  <c r="N108"/>
  <c r="N107" s="1"/>
  <c r="N106" s="1"/>
  <c r="O108"/>
  <c r="O107" s="1"/>
  <c r="Q108"/>
  <c r="Q107" s="1"/>
  <c r="Q106" s="1"/>
  <c r="W108"/>
  <c r="H109"/>
  <c r="M109"/>
  <c r="P109"/>
  <c r="T109"/>
  <c r="U109"/>
  <c r="V109"/>
  <c r="W109"/>
  <c r="H110"/>
  <c r="M110"/>
  <c r="P110"/>
  <c r="T110"/>
  <c r="U110"/>
  <c r="V110"/>
  <c r="W110"/>
  <c r="H111"/>
  <c r="M111"/>
  <c r="P111"/>
  <c r="T111"/>
  <c r="U111"/>
  <c r="V111"/>
  <c r="W111"/>
  <c r="H112"/>
  <c r="M112"/>
  <c r="P112"/>
  <c r="T112"/>
  <c r="U112"/>
  <c r="H113"/>
  <c r="M113"/>
  <c r="P113"/>
  <c r="T113"/>
  <c r="U113"/>
  <c r="V113"/>
  <c r="W113"/>
  <c r="H114"/>
  <c r="M114"/>
  <c r="P114"/>
  <c r="T114"/>
  <c r="U114"/>
  <c r="G115"/>
  <c r="H115"/>
  <c r="I115"/>
  <c r="L115"/>
  <c r="M115" s="1"/>
  <c r="N115"/>
  <c r="O115"/>
  <c r="P115" s="1"/>
  <c r="Q115"/>
  <c r="V115" s="1"/>
  <c r="U115"/>
  <c r="W115"/>
  <c r="G116"/>
  <c r="H116" s="1"/>
  <c r="L116"/>
  <c r="M116" s="1"/>
  <c r="O116"/>
  <c r="T116"/>
  <c r="I117"/>
  <c r="N117"/>
  <c r="Q117"/>
  <c r="W117"/>
  <c r="H118"/>
  <c r="M118"/>
  <c r="P118"/>
  <c r="T118"/>
  <c r="U118"/>
  <c r="V118"/>
  <c r="W118"/>
  <c r="H119"/>
  <c r="M119"/>
  <c r="P119"/>
  <c r="T119"/>
  <c r="U119"/>
  <c r="H120"/>
  <c r="M120"/>
  <c r="P120"/>
  <c r="T120"/>
  <c r="U120"/>
  <c r="V120"/>
  <c r="W120"/>
  <c r="H121"/>
  <c r="M121"/>
  <c r="P121"/>
  <c r="T121"/>
  <c r="U121"/>
  <c r="G123"/>
  <c r="I123"/>
  <c r="I122" s="1"/>
  <c r="L123"/>
  <c r="M123"/>
  <c r="N123"/>
  <c r="N122" s="1"/>
  <c r="O123"/>
  <c r="P123" s="1"/>
  <c r="Q123"/>
  <c r="Q122" s="1"/>
  <c r="U123"/>
  <c r="H124"/>
  <c r="M124"/>
  <c r="P124"/>
  <c r="T124"/>
  <c r="U124"/>
  <c r="V124"/>
  <c r="W124"/>
  <c r="H125"/>
  <c r="M125"/>
  <c r="P125"/>
  <c r="T125"/>
  <c r="U125"/>
  <c r="V125"/>
  <c r="W125"/>
  <c r="H126"/>
  <c r="M126"/>
  <c r="P126"/>
  <c r="T126"/>
  <c r="U126"/>
  <c r="V126"/>
  <c r="W126"/>
  <c r="H127"/>
  <c r="M127"/>
  <c r="P127"/>
  <c r="T127"/>
  <c r="U127"/>
  <c r="V127"/>
  <c r="W127"/>
  <c r="V128"/>
  <c r="W128"/>
  <c r="H130"/>
  <c r="M130"/>
  <c r="P130"/>
  <c r="T130"/>
  <c r="U130"/>
  <c r="V130"/>
  <c r="W130"/>
  <c r="G133"/>
  <c r="H133"/>
  <c r="I133"/>
  <c r="I132" s="1"/>
  <c r="L133"/>
  <c r="M133" s="1"/>
  <c r="N133"/>
  <c r="N132" s="1"/>
  <c r="N131" s="1"/>
  <c r="O133"/>
  <c r="P133" s="1"/>
  <c r="Q133"/>
  <c r="Q132" s="1"/>
  <c r="Q131" s="1"/>
  <c r="U133"/>
  <c r="W133"/>
  <c r="H134"/>
  <c r="M134"/>
  <c r="P134"/>
  <c r="T134"/>
  <c r="U134"/>
  <c r="V134"/>
  <c r="W134"/>
  <c r="H135"/>
  <c r="M135"/>
  <c r="P135"/>
  <c r="T135"/>
  <c r="U135"/>
  <c r="V135"/>
  <c r="W135"/>
  <c r="H136"/>
  <c r="M136"/>
  <c r="P136"/>
  <c r="T136"/>
  <c r="U136"/>
  <c r="V136"/>
  <c r="W136"/>
  <c r="H137"/>
  <c r="M137"/>
  <c r="P137"/>
  <c r="T137"/>
  <c r="U137"/>
  <c r="V137"/>
  <c r="W137"/>
  <c r="H138"/>
  <c r="M138"/>
  <c r="P138"/>
  <c r="T138"/>
  <c r="U138"/>
  <c r="V138"/>
  <c r="W138"/>
  <c r="H139"/>
  <c r="M139"/>
  <c r="P139"/>
  <c r="T139"/>
  <c r="U139"/>
  <c r="V139"/>
  <c r="W139"/>
  <c r="H140"/>
  <c r="M140"/>
  <c r="P140"/>
  <c r="T140"/>
  <c r="U140"/>
  <c r="H141"/>
  <c r="M141"/>
  <c r="P141"/>
  <c r="T141"/>
  <c r="U141"/>
  <c r="V141"/>
  <c r="W141"/>
  <c r="H142"/>
  <c r="M142"/>
  <c r="P142"/>
  <c r="T142"/>
  <c r="U142"/>
  <c r="V142"/>
  <c r="W142"/>
  <c r="H143"/>
  <c r="M143"/>
  <c r="P143"/>
  <c r="T143"/>
  <c r="U143"/>
  <c r="V143"/>
  <c r="W143"/>
  <c r="H144"/>
  <c r="M144"/>
  <c r="P144"/>
  <c r="T144"/>
  <c r="U144"/>
  <c r="V144"/>
  <c r="W144"/>
  <c r="H145"/>
  <c r="M145"/>
  <c r="P145"/>
  <c r="T145"/>
  <c r="U145"/>
  <c r="V145"/>
  <c r="W145"/>
  <c r="H146"/>
  <c r="M146"/>
  <c r="P146"/>
  <c r="T146"/>
  <c r="U146"/>
  <c r="V146"/>
  <c r="W146"/>
  <c r="H147"/>
  <c r="M147"/>
  <c r="P147"/>
  <c r="T147"/>
  <c r="U147"/>
  <c r="V147"/>
  <c r="W147"/>
  <c r="H148"/>
  <c r="M148"/>
  <c r="P148"/>
  <c r="T148"/>
  <c r="U148"/>
  <c r="V148"/>
  <c r="W148"/>
  <c r="H149"/>
  <c r="M149"/>
  <c r="P149"/>
  <c r="T149"/>
  <c r="U149"/>
  <c r="V149"/>
  <c r="W149"/>
  <c r="H150"/>
  <c r="M150"/>
  <c r="P150"/>
  <c r="T150"/>
  <c r="U150"/>
  <c r="H151"/>
  <c r="M151"/>
  <c r="P151"/>
  <c r="T151"/>
  <c r="U151"/>
  <c r="V151"/>
  <c r="W151"/>
  <c r="H152"/>
  <c r="M152"/>
  <c r="P152"/>
  <c r="T152"/>
  <c r="U152"/>
  <c r="V152"/>
  <c r="W152"/>
  <c r="G153"/>
  <c r="H153" s="1"/>
  <c r="I153"/>
  <c r="W153" s="1"/>
  <c r="L153"/>
  <c r="M153" s="1"/>
  <c r="N153"/>
  <c r="O153"/>
  <c r="P153"/>
  <c r="Q153"/>
  <c r="T153"/>
  <c r="V153"/>
  <c r="G154"/>
  <c r="H154" s="1"/>
  <c r="L154"/>
  <c r="M154" s="1"/>
  <c r="O154"/>
  <c r="P154" s="1"/>
  <c r="U154"/>
  <c r="G155"/>
  <c r="H155" s="1"/>
  <c r="I155"/>
  <c r="W155" s="1"/>
  <c r="L155"/>
  <c r="M155"/>
  <c r="N155"/>
  <c r="O155"/>
  <c r="P155" s="1"/>
  <c r="Q155"/>
  <c r="U155"/>
  <c r="G156"/>
  <c r="H156" s="1"/>
  <c r="I156"/>
  <c r="W156" s="1"/>
  <c r="L156"/>
  <c r="M156" s="1"/>
  <c r="N156"/>
  <c r="O156"/>
  <c r="P156"/>
  <c r="Q156"/>
  <c r="T156"/>
  <c r="V156"/>
  <c r="I157"/>
  <c r="N157"/>
  <c r="Q157"/>
  <c r="H158"/>
  <c r="M158"/>
  <c r="P158"/>
  <c r="T158"/>
  <c r="U158"/>
  <c r="V158"/>
  <c r="W158"/>
  <c r="H159"/>
  <c r="M159"/>
  <c r="P159"/>
  <c r="T159"/>
  <c r="U159"/>
  <c r="H160"/>
  <c r="M160"/>
  <c r="P160"/>
  <c r="T160"/>
  <c r="U160"/>
  <c r="V160"/>
  <c r="W160"/>
  <c r="H161"/>
  <c r="M161"/>
  <c r="P161"/>
  <c r="T161"/>
  <c r="U161"/>
  <c r="V161"/>
  <c r="W161"/>
  <c r="H162"/>
  <c r="M162"/>
  <c r="P162"/>
  <c r="T162"/>
  <c r="U162"/>
  <c r="V162"/>
  <c r="W162"/>
  <c r="H163"/>
  <c r="M163"/>
  <c r="P163"/>
  <c r="T163"/>
  <c r="U163"/>
  <c r="H164"/>
  <c r="M164"/>
  <c r="P164"/>
  <c r="T164"/>
  <c r="U164"/>
  <c r="V164"/>
  <c r="W164"/>
  <c r="H165"/>
  <c r="M165"/>
  <c r="P165"/>
  <c r="T165"/>
  <c r="U165"/>
  <c r="V165"/>
  <c r="W165"/>
  <c r="I166"/>
  <c r="V166" s="1"/>
  <c r="N166"/>
  <c r="Q166"/>
  <c r="W166"/>
  <c r="H167"/>
  <c r="M167"/>
  <c r="P167"/>
  <c r="T167"/>
  <c r="U167"/>
  <c r="V167"/>
  <c r="W167"/>
  <c r="H168"/>
  <c r="M168"/>
  <c r="P168"/>
  <c r="T168"/>
  <c r="U168"/>
  <c r="V168"/>
  <c r="W168"/>
  <c r="H169"/>
  <c r="M169"/>
  <c r="P169"/>
  <c r="T169"/>
  <c r="U169"/>
  <c r="V169"/>
  <c r="W169"/>
  <c r="V170"/>
  <c r="W170"/>
  <c r="V157" l="1"/>
  <c r="Q129"/>
  <c r="N53"/>
  <c r="I53"/>
  <c r="Q48"/>
  <c r="Q47" s="1"/>
  <c r="N47"/>
  <c r="L48"/>
  <c r="O14"/>
  <c r="L14"/>
  <c r="G14"/>
  <c r="W157"/>
  <c r="U156"/>
  <c r="V155"/>
  <c r="T154"/>
  <c r="U153"/>
  <c r="V133"/>
  <c r="T133"/>
  <c r="N129"/>
  <c r="W123"/>
  <c r="H123"/>
  <c r="V117"/>
  <c r="P116"/>
  <c r="T115"/>
  <c r="U108"/>
  <c r="M108"/>
  <c r="U89"/>
  <c r="V89"/>
  <c r="U88"/>
  <c r="M88"/>
  <c r="U87"/>
  <c r="V86"/>
  <c r="H86"/>
  <c r="W66"/>
  <c r="Q62"/>
  <c r="N62"/>
  <c r="H66"/>
  <c r="W59"/>
  <c r="U56"/>
  <c r="M56"/>
  <c r="M55"/>
  <c r="W54"/>
  <c r="U54"/>
  <c r="Q53"/>
  <c r="M54"/>
  <c r="U52"/>
  <c r="W51"/>
  <c r="H51"/>
  <c r="T50"/>
  <c r="U49"/>
  <c r="O48"/>
  <c r="M49"/>
  <c r="I48"/>
  <c r="U46"/>
  <c r="M46"/>
  <c r="W45"/>
  <c r="H45"/>
  <c r="P44"/>
  <c r="T43"/>
  <c r="U42"/>
  <c r="M42"/>
  <c r="V42"/>
  <c r="W41"/>
  <c r="U41"/>
  <c r="Q36"/>
  <c r="M41"/>
  <c r="H41"/>
  <c r="U40"/>
  <c r="P40"/>
  <c r="M40"/>
  <c r="H40"/>
  <c r="W39"/>
  <c r="Q38"/>
  <c r="N34"/>
  <c r="H39"/>
  <c r="T33"/>
  <c r="U32"/>
  <c r="P32"/>
  <c r="T31"/>
  <c r="M31"/>
  <c r="U30"/>
  <c r="M30"/>
  <c r="W29"/>
  <c r="H29"/>
  <c r="T28"/>
  <c r="U27"/>
  <c r="P27"/>
  <c r="U26"/>
  <c r="V25"/>
  <c r="H25"/>
  <c r="T24"/>
  <c r="P24"/>
  <c r="U23"/>
  <c r="M23"/>
  <c r="V22"/>
  <c r="H22"/>
  <c r="P21"/>
  <c r="T20"/>
  <c r="P19"/>
  <c r="H19"/>
  <c r="T18"/>
  <c r="U17"/>
  <c r="P17"/>
  <c r="U16"/>
  <c r="M16"/>
  <c r="Q14"/>
  <c r="Q13" s="1"/>
  <c r="N14"/>
  <c r="N13" s="1"/>
  <c r="I14"/>
  <c r="H11"/>
  <c r="V122"/>
  <c r="W122"/>
  <c r="W65"/>
  <c r="I64"/>
  <c r="V65"/>
  <c r="V57"/>
  <c r="W57"/>
  <c r="V53"/>
  <c r="W53"/>
  <c r="U48"/>
  <c r="H48"/>
  <c r="T48"/>
  <c r="W36"/>
  <c r="V36"/>
  <c r="U36"/>
  <c r="H36"/>
  <c r="T36"/>
  <c r="M35"/>
  <c r="T35"/>
  <c r="U35"/>
  <c r="W38"/>
  <c r="V38"/>
  <c r="P14"/>
  <c r="M14"/>
  <c r="H14"/>
  <c r="T14"/>
  <c r="U14"/>
  <c r="Q104"/>
  <c r="N104"/>
  <c r="M48"/>
  <c r="W132"/>
  <c r="I131"/>
  <c r="V132"/>
  <c r="V107"/>
  <c r="I106"/>
  <c r="W107"/>
  <c r="W48"/>
  <c r="I47"/>
  <c r="V48"/>
  <c r="M34"/>
  <c r="Q12"/>
  <c r="N12"/>
  <c r="N10" s="1"/>
  <c r="I13"/>
  <c r="V14"/>
  <c r="W14"/>
  <c r="P48"/>
  <c r="P36"/>
  <c r="Q10"/>
  <c r="T155"/>
  <c r="V123"/>
  <c r="T123"/>
  <c r="U116"/>
  <c r="V108"/>
  <c r="T108"/>
  <c r="P108"/>
  <c r="H108"/>
  <c r="V59"/>
  <c r="O37"/>
  <c r="P37" s="1"/>
  <c r="I37"/>
  <c r="G37"/>
  <c r="L36"/>
  <c r="M36" s="1"/>
  <c r="Q34"/>
  <c r="O34"/>
  <c r="I34"/>
  <c r="G34"/>
  <c r="T22"/>
  <c r="U21"/>
  <c r="T19"/>
  <c r="T17"/>
  <c r="V15"/>
  <c r="T15"/>
  <c r="P15"/>
  <c r="H15"/>
  <c r="V11"/>
  <c r="T11"/>
  <c r="T89"/>
  <c r="T86"/>
  <c r="V66"/>
  <c r="T66"/>
  <c r="T55"/>
  <c r="T51"/>
  <c r="V49"/>
  <c r="T49"/>
  <c r="P49"/>
  <c r="H49"/>
  <c r="T45"/>
  <c r="U44"/>
  <c r="T42"/>
  <c r="V39"/>
  <c r="T39"/>
  <c r="T32"/>
  <c r="U31"/>
  <c r="T29"/>
  <c r="T27"/>
  <c r="T25"/>
  <c r="M15"/>
  <c r="H34" l="1"/>
  <c r="T34"/>
  <c r="U34"/>
  <c r="P34"/>
  <c r="V37"/>
  <c r="W37"/>
  <c r="W13"/>
  <c r="I12"/>
  <c r="V13"/>
  <c r="V47"/>
  <c r="W47"/>
  <c r="V131"/>
  <c r="I129"/>
  <c r="W131"/>
  <c r="P35"/>
  <c r="V34"/>
  <c r="W34"/>
  <c r="H37"/>
  <c r="T37"/>
  <c r="U37"/>
  <c r="V106"/>
  <c r="I104"/>
  <c r="W106"/>
  <c r="V64"/>
  <c r="I62"/>
  <c r="W64"/>
  <c r="H35"/>
  <c r="V62" l="1"/>
  <c r="W62"/>
  <c r="V104"/>
  <c r="W104"/>
  <c r="V129"/>
  <c r="W129"/>
  <c r="V12"/>
  <c r="W12"/>
  <c r="I10"/>
  <c r="V10" l="1"/>
  <c r="W10"/>
</calcChain>
</file>

<file path=xl/sharedStrings.xml><?xml version="1.0" encoding="utf-8"?>
<sst xmlns="http://schemas.openxmlformats.org/spreadsheetml/2006/main" count="1646" uniqueCount="369">
  <si>
    <t xml:space="preserve">Плановые и отчетные показатели по ТПГГ </t>
  </si>
  <si>
    <t xml:space="preserve">по состоянию на </t>
  </si>
  <si>
    <t>(Наименование учреждения)</t>
  </si>
  <si>
    <t>№ п/п</t>
  </si>
  <si>
    <t>ВСЕГО</t>
  </si>
  <si>
    <t>Виды медицинской помощи</t>
  </si>
  <si>
    <t>№ стр.</t>
  </si>
  <si>
    <t>Единица измерения</t>
  </si>
  <si>
    <t>Плановые показатели (ВСЕГО)</t>
  </si>
  <si>
    <t>Предъявлено по счетам с учетом медицинской помощи, оказанной лицам, застрахованным за пределами Мурманской области</t>
  </si>
  <si>
    <t>Фактическое исполнение</t>
  </si>
  <si>
    <t>Отклонение от плановых показателей</t>
  </si>
  <si>
    <t>Объемы медицинской помощи</t>
  </si>
  <si>
    <t>Финансовые затраты на единицу объема</t>
  </si>
  <si>
    <t>Расходы на реализацию ТПГГ, всего</t>
  </si>
  <si>
    <t xml:space="preserve">в том числе расходы на приобретение оборудования </t>
  </si>
  <si>
    <t>в том числе расходы на проведение текущих ремонтов, разработка ПСД на проведение текущих ремонтов</t>
  </si>
  <si>
    <t>Кассовые расходы на реализацию ТПГГ, всего</t>
  </si>
  <si>
    <t>Абс.</t>
  </si>
  <si>
    <t>% испол-нения</t>
  </si>
  <si>
    <t>×</t>
  </si>
  <si>
    <t>вызов</t>
  </si>
  <si>
    <t>обращение</t>
  </si>
  <si>
    <t>случай госпитализации</t>
  </si>
  <si>
    <t>случай лечения</t>
  </si>
  <si>
    <t>5</t>
  </si>
  <si>
    <t>Паллиативная медицинская помощь</t>
  </si>
  <si>
    <t>Сумма строк</t>
  </si>
  <si>
    <t>5.1</t>
  </si>
  <si>
    <t>первичная медицинская помощь, в том числе доврачебная и врачебная, всего, в том числе:</t>
  </si>
  <si>
    <t>посещение</t>
  </si>
  <si>
    <t>5.1.1</t>
  </si>
  <si>
    <t>посещение по паллиативной медицинской помощи без учета посещений на дому патронажными бригадами</t>
  </si>
  <si>
    <t>5.1.2</t>
  </si>
  <si>
    <t>посещения на дому выездными патронажными бригадами</t>
  </si>
  <si>
    <t>5.2</t>
  </si>
  <si>
    <t>оказываемая в стационарных условиях (включая койки паллиативной медицинской помощи и койки сестринского ухода)</t>
  </si>
  <si>
    <t>койко-день</t>
  </si>
  <si>
    <t>5.3</t>
  </si>
  <si>
    <t>оказываемая в условиях дневного стационара</t>
  </si>
  <si>
    <t>III.</t>
  </si>
  <si>
    <t>Медицинская помощь в рамках территориальной программы ОМС:</t>
  </si>
  <si>
    <t>20 + 21 + 25 + 28 + 29 + 30 + 31</t>
  </si>
  <si>
    <t>19</t>
  </si>
  <si>
    <t xml:space="preserve">Скорая, в том числе скорая специализированная, медицинская помощь </t>
  </si>
  <si>
    <t>33 + 44 + 55</t>
  </si>
  <si>
    <t>20</t>
  </si>
  <si>
    <t>2</t>
  </si>
  <si>
    <t>Первичная медико-санитарная помощь</t>
  </si>
  <si>
    <t>22 + 23</t>
  </si>
  <si>
    <t>21</t>
  </si>
  <si>
    <t>2.1</t>
  </si>
  <si>
    <t>В амбулаторных условиях:</t>
  </si>
  <si>
    <t>22.1 + 22.2 + 22.3 + 22.4</t>
  </si>
  <si>
    <t>22</t>
  </si>
  <si>
    <t>посещения / комплексные посещения</t>
  </si>
  <si>
    <t>2.1.1</t>
  </si>
  <si>
    <t xml:space="preserve">Посещения с профилактическими и иными целями, всего, из них: </t>
  </si>
  <si>
    <t>22.1.1 + 22.1.2 + 22.1.3</t>
  </si>
  <si>
    <t>22.1</t>
  </si>
  <si>
    <t>для проведения профилактических медицинских осмотров</t>
  </si>
  <si>
    <t>35.1.1 + 57.1.1</t>
  </si>
  <si>
    <t>22.1.1</t>
  </si>
  <si>
    <t>комплексное посещение</t>
  </si>
  <si>
    <t>для проведения диспансеризации, всего, в том числе:</t>
  </si>
  <si>
    <t>35.1.2 + 57.1.2</t>
  </si>
  <si>
    <t>22.1.2</t>
  </si>
  <si>
    <t>для проведения углубленной диспансеризации</t>
  </si>
  <si>
    <t>35.1.2.1 + 57.1.2.1</t>
  </si>
  <si>
    <t>22.1.2.1</t>
  </si>
  <si>
    <t>для посещений с иными целями</t>
  </si>
  <si>
    <t>35.1.3 + 46.1.1 + 57.1.3</t>
  </si>
  <si>
    <t>22.1.3</t>
  </si>
  <si>
    <t>2.1.2</t>
  </si>
  <si>
    <t>В неотложной форме</t>
  </si>
  <si>
    <t>35.2 + 46.2 + 57.2</t>
  </si>
  <si>
    <t>22.2</t>
  </si>
  <si>
    <t>2.1.3</t>
  </si>
  <si>
    <t>В связи с заболеваниями (обращений), всего, из них проведение следующих отдельных диагностических (лабораторных) исследований:</t>
  </si>
  <si>
    <t>35.3 + 46.3 + 57.3</t>
  </si>
  <si>
    <t>22.3</t>
  </si>
  <si>
    <t>справочно: посещения в составе обращения</t>
  </si>
  <si>
    <t>35.3.1 + 46.3.1 + 57.3.1</t>
  </si>
  <si>
    <t>22.3.1</t>
  </si>
  <si>
    <t>компьютерная томография</t>
  </si>
  <si>
    <t>35.3.2 + 57.3.2</t>
  </si>
  <si>
    <t>22.3.2</t>
  </si>
  <si>
    <t>исследование</t>
  </si>
  <si>
    <t>магнитно-резонансная томография</t>
  </si>
  <si>
    <t>35.3.3 + 57.3.3</t>
  </si>
  <si>
    <t>22.3.3</t>
  </si>
  <si>
    <t>ультразвуковое исследование сердечно-сосудистой системы</t>
  </si>
  <si>
    <t>35.3.4 + 57.3.4</t>
  </si>
  <si>
    <t>22.3.4</t>
  </si>
  <si>
    <t>эндоскопическое диагностическое исследование</t>
  </si>
  <si>
    <t>35.3.5 + 57.3.5</t>
  </si>
  <si>
    <t>22.3.5</t>
  </si>
  <si>
    <t>молекулярно-генетическое исследование с целью диагностики онкологических заболеваний</t>
  </si>
  <si>
    <t>35.3.6 + 57.3.6</t>
  </si>
  <si>
    <t>22.3.6</t>
  </si>
  <si>
    <t>патологоанатомическое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</t>
  </si>
  <si>
    <t>35.3.7 + 57.3.7</t>
  </si>
  <si>
    <t>22.3.7</t>
  </si>
  <si>
    <t>тестирование на выявление новой коронавирусной инфекции (COVID-19)</t>
  </si>
  <si>
    <t>35.3.8 + 57.3.8</t>
  </si>
  <si>
    <t>22.3.8</t>
  </si>
  <si>
    <t>2.1.4</t>
  </si>
  <si>
    <t>Диспансерное наблюдение</t>
  </si>
  <si>
    <t>35.4 + 57.4</t>
  </si>
  <si>
    <t>22.4</t>
  </si>
  <si>
    <t>2.2</t>
  </si>
  <si>
    <t>В условиях дневных стационаров, в том числе:</t>
  </si>
  <si>
    <t>36 + 47 + 58</t>
  </si>
  <si>
    <t>23</t>
  </si>
  <si>
    <t>справочно - количество пациенто -дней</t>
  </si>
  <si>
    <t>36.1 + 47.1 + 58.1</t>
  </si>
  <si>
    <t>23.1</t>
  </si>
  <si>
    <t>пациенто - день</t>
  </si>
  <si>
    <t>2.2.1</t>
  </si>
  <si>
    <t>медицинская помощь по профилю «онкология»</t>
  </si>
  <si>
    <t>36.2 + 58.2</t>
  </si>
  <si>
    <t>23.2</t>
  </si>
  <si>
    <t>2.2.2</t>
  </si>
  <si>
    <t>при экстракорпоральном оплодотворении</t>
  </si>
  <si>
    <t>36.3 + 58.3</t>
  </si>
  <si>
    <t>23.3</t>
  </si>
  <si>
    <t>случай</t>
  </si>
  <si>
    <t>3</t>
  </si>
  <si>
    <t>В условиях дневных стационаров (первичная медикосанитарная помощь, специализированная медицинская помощь), в том числе:</t>
  </si>
  <si>
    <t>23 + 26</t>
  </si>
  <si>
    <t>24</t>
  </si>
  <si>
    <t>23.1 + 26.1</t>
  </si>
  <si>
    <t>24.1</t>
  </si>
  <si>
    <t>3.1</t>
  </si>
  <si>
    <t>для медицинской помощи по профилю «онкология», в том числе:</t>
  </si>
  <si>
    <t>23.2 + 26.2</t>
  </si>
  <si>
    <t>24.2</t>
  </si>
  <si>
    <t>3.2</t>
  </si>
  <si>
    <t>23.3 + 26.3</t>
  </si>
  <si>
    <t>24.3</t>
  </si>
  <si>
    <t>4</t>
  </si>
  <si>
    <t>Специализированная, включая высокотехнологичную, медицинская помощь, в том числе:</t>
  </si>
  <si>
    <t>26 + 27</t>
  </si>
  <si>
    <t>25</t>
  </si>
  <si>
    <t>4.1</t>
  </si>
  <si>
    <t>в условиях дневных стационаров, включая:</t>
  </si>
  <si>
    <t>39 + 50 + 61</t>
  </si>
  <si>
    <t>26</t>
  </si>
  <si>
    <t>случай лечения / случай</t>
  </si>
  <si>
    <t>39.1 + 50.1 + 61.1</t>
  </si>
  <si>
    <t>26.1</t>
  </si>
  <si>
    <t>4.1.1</t>
  </si>
  <si>
    <t>медицинскую помощь по профилю «онкология»</t>
  </si>
  <si>
    <t>39.2 + 61.2</t>
  </si>
  <si>
    <t>26.2</t>
  </si>
  <si>
    <t>4.1.2</t>
  </si>
  <si>
    <t>медицинскую помощь при экстракорпоральном оплодотворении</t>
  </si>
  <si>
    <t>39.3 + 61.3</t>
  </si>
  <si>
    <t>26.3</t>
  </si>
  <si>
    <t>4.2</t>
  </si>
  <si>
    <t>в условиях круглосуточного стационара, в том числе:</t>
  </si>
  <si>
    <t>40 + 51 + 62</t>
  </si>
  <si>
    <t>27</t>
  </si>
  <si>
    <t>справочно - количество койко-дней</t>
  </si>
  <si>
    <t>40.1 + 51.1 + 62.1</t>
  </si>
  <si>
    <t>27.1</t>
  </si>
  <si>
    <t>4.2.1</t>
  </si>
  <si>
    <t>медицинская помощь по профилю "онкология"</t>
  </si>
  <si>
    <t>40.2 + 62.2</t>
  </si>
  <si>
    <t>27.2</t>
  </si>
  <si>
    <t>4.2.2</t>
  </si>
  <si>
    <t>высокотехнологичная медицинская помощь</t>
  </si>
  <si>
    <t>40.3 + 62.3</t>
  </si>
  <si>
    <t>27.3</t>
  </si>
  <si>
    <t>28.1 + 28.2 + 28.3</t>
  </si>
  <si>
    <t>28</t>
  </si>
  <si>
    <t>28.1.1 + 28.1.2</t>
  </si>
  <si>
    <t>28.1</t>
  </si>
  <si>
    <t>50.1.1</t>
  </si>
  <si>
    <t>28.1.1</t>
  </si>
  <si>
    <t>50.1.2</t>
  </si>
  <si>
    <t>28.1.2</t>
  </si>
  <si>
    <t>50.2</t>
  </si>
  <si>
    <t>28.2</t>
  </si>
  <si>
    <t>50.3</t>
  </si>
  <si>
    <t>28.3</t>
  </si>
  <si>
    <t>6</t>
  </si>
  <si>
    <t>Медицинская реабилитация:</t>
  </si>
  <si>
    <t>29.1 + 29.2 + 29.3</t>
  </si>
  <si>
    <t>29</t>
  </si>
  <si>
    <t>6.1</t>
  </si>
  <si>
    <t>В амбулаторных условиях</t>
  </si>
  <si>
    <t>41.1 + 63.1</t>
  </si>
  <si>
    <t>29.1</t>
  </si>
  <si>
    <t>6.2</t>
  </si>
  <si>
    <t xml:space="preserve">В условиях дневных стационаров (первичная медико-санитарная помощь, специализированная медицинская помощь) </t>
  </si>
  <si>
    <t>41.2 + 63.2</t>
  </si>
  <si>
    <t>29.2</t>
  </si>
  <si>
    <t>6.3</t>
  </si>
  <si>
    <t xml:space="preserve">Специализированная, в том числе высокотехнологичная, медицинская помощь в условиях круглосуточного стационара </t>
  </si>
  <si>
    <t>41.3 + 63.3</t>
  </si>
  <si>
    <t>29.3</t>
  </si>
  <si>
    <t>7</t>
  </si>
  <si>
    <t xml:space="preserve"> Расходы на АУП в сфере ОМС, в том числе:</t>
  </si>
  <si>
    <t>30.1 + 30.2</t>
  </si>
  <si>
    <t>30</t>
  </si>
  <si>
    <t>расходы АУП ТФОМС</t>
  </si>
  <si>
    <t>30.1</t>
  </si>
  <si>
    <t>расходы на ведение дела СМО</t>
  </si>
  <si>
    <t>42 + 53 + 64</t>
  </si>
  <si>
    <t>30.2</t>
  </si>
  <si>
    <t>8</t>
  </si>
  <si>
    <t xml:space="preserve">На софинансирование расходов медицинских организаций, оказывающих первичную медико-санитарную помощь в соответствии с территориальными программами обязательного медицинского страхования, на оплату труда врачей и среднего медицинского персонала </t>
  </si>
  <si>
    <t>31</t>
  </si>
  <si>
    <t>из строки 19:</t>
  </si>
  <si>
    <t>1</t>
  </si>
  <si>
    <t>Медицинская помощь, предоставляемая в рамках базовой программы ОМС застрахованным лицам</t>
  </si>
  <si>
    <t>33 + 34 + 38 + 41 + 42</t>
  </si>
  <si>
    <t>32</t>
  </si>
  <si>
    <t xml:space="preserve">Скорая, в том числе скорая специализированная,
медицинская помощь </t>
  </si>
  <si>
    <t>33</t>
  </si>
  <si>
    <t>35 + 36</t>
  </si>
  <si>
    <t>34</t>
  </si>
  <si>
    <t>35.1 + 35.2 + 35.3 + 35.4</t>
  </si>
  <si>
    <t>35</t>
  </si>
  <si>
    <t xml:space="preserve">посещения с профилактическими и иными целями, всего, из них: </t>
  </si>
  <si>
    <t>35.1.1 + 35.1.2 + 35.1.3</t>
  </si>
  <si>
    <t>35.1</t>
  </si>
  <si>
    <t>35.1.1</t>
  </si>
  <si>
    <t>35.1.2</t>
  </si>
  <si>
    <t>35.1.2.1</t>
  </si>
  <si>
    <t>35.1.3</t>
  </si>
  <si>
    <t>в неотложной форме</t>
  </si>
  <si>
    <t>35.2</t>
  </si>
  <si>
    <t>в связи с заболеваниями (обращений), всего, из них проведение следующих отдельных диагностических (лабораторных) исследований в рамках базовой программы обязательного медицинского страхования:</t>
  </si>
  <si>
    <t>35.3</t>
  </si>
  <si>
    <t>35.3.1</t>
  </si>
  <si>
    <t>35.3.2</t>
  </si>
  <si>
    <t>35.3.3</t>
  </si>
  <si>
    <t>35.3.4</t>
  </si>
  <si>
    <t>35.3.5</t>
  </si>
  <si>
    <t>35.3.6</t>
  </si>
  <si>
    <t>35.3.7</t>
  </si>
  <si>
    <t>35.3.8</t>
  </si>
  <si>
    <t>35.4</t>
  </si>
  <si>
    <t>36</t>
  </si>
  <si>
    <t>36.1</t>
  </si>
  <si>
    <t>36.2</t>
  </si>
  <si>
    <t>36.3</t>
  </si>
  <si>
    <t>36 + 39</t>
  </si>
  <si>
    <t>37</t>
  </si>
  <si>
    <t>36.1 + 39.1</t>
  </si>
  <si>
    <t>37.1</t>
  </si>
  <si>
    <t>36.2 + 39.2</t>
  </si>
  <si>
    <t>37.2</t>
  </si>
  <si>
    <t>для медицинской помощи при экстракорпоральном оплодотворении</t>
  </si>
  <si>
    <t>36.3 + 39.3</t>
  </si>
  <si>
    <t>37.3</t>
  </si>
  <si>
    <t>39 + 40</t>
  </si>
  <si>
    <t>38</t>
  </si>
  <si>
    <t>39</t>
  </si>
  <si>
    <t>39.1</t>
  </si>
  <si>
    <t>39.2</t>
  </si>
  <si>
    <t>39.3</t>
  </si>
  <si>
    <t>40</t>
  </si>
  <si>
    <t>40.1</t>
  </si>
  <si>
    <t>40.2</t>
  </si>
  <si>
    <t>40.3</t>
  </si>
  <si>
    <t>41</t>
  </si>
  <si>
    <t>41.1</t>
  </si>
  <si>
    <t>41.2</t>
  </si>
  <si>
    <t>41.3</t>
  </si>
  <si>
    <t>Расходы на ведение дела СМО</t>
  </si>
  <si>
    <t>42</t>
  </si>
  <si>
    <t>Медицинская помощь по видам и заболеваниям, не установленным базовой программой</t>
  </si>
  <si>
    <t>44 + 45 + 49 + 52 + 53</t>
  </si>
  <si>
    <t>43</t>
  </si>
  <si>
    <t>х</t>
  </si>
  <si>
    <t>Скорая, в том числе скорая специализированная, медицинская помощь</t>
  </si>
  <si>
    <t>44</t>
  </si>
  <si>
    <t>44 + 45</t>
  </si>
  <si>
    <t>45</t>
  </si>
  <si>
    <t>44.1 + 44.2 + 44.3</t>
  </si>
  <si>
    <t>46</t>
  </si>
  <si>
    <t>посещения с профилактическими и иными целями, всего, в том числе:</t>
  </si>
  <si>
    <t>46.1</t>
  </si>
  <si>
    <t>46.1.1</t>
  </si>
  <si>
    <t>46.2</t>
  </si>
  <si>
    <t>в связи с заболеваниями (обращений), всего, из них :</t>
  </si>
  <si>
    <t>46.3</t>
  </si>
  <si>
    <t>46.3.1</t>
  </si>
  <si>
    <t>В условиях дневных стационаров</t>
  </si>
  <si>
    <t>47</t>
  </si>
  <si>
    <t>47.1</t>
  </si>
  <si>
    <t>45 + 48</t>
  </si>
  <si>
    <t>48</t>
  </si>
  <si>
    <t>45.1 + 48.1</t>
  </si>
  <si>
    <t>48.1</t>
  </si>
  <si>
    <t>48 + 49</t>
  </si>
  <si>
    <t>49</t>
  </si>
  <si>
    <t>50</t>
  </si>
  <si>
    <t>50.1</t>
  </si>
  <si>
    <t>51</t>
  </si>
  <si>
    <t>51.1</t>
  </si>
  <si>
    <t>50.1 + 50.2 + 50.3</t>
  </si>
  <si>
    <t>52</t>
  </si>
  <si>
    <t>50.1.1 + 50.1.2</t>
  </si>
  <si>
    <t>52.1</t>
  </si>
  <si>
    <t>52.1.1</t>
  </si>
  <si>
    <t>52.1.2</t>
  </si>
  <si>
    <t>52.2</t>
  </si>
  <si>
    <t>52.3</t>
  </si>
  <si>
    <t>53</t>
  </si>
  <si>
    <t>Медицинская помощь, предоставляемая в рамках базовой программы ОМС застрахованным лицам (дополнительное финансовое обеспечение):</t>
  </si>
  <si>
    <t>55 + 56 + 60 + 63 + 64</t>
  </si>
  <si>
    <t>54</t>
  </si>
  <si>
    <t>55</t>
  </si>
  <si>
    <t>57 + 58</t>
  </si>
  <si>
    <t>56</t>
  </si>
  <si>
    <t>57.1 + 57.2 + 57.3 + 57.4</t>
  </si>
  <si>
    <t>57</t>
  </si>
  <si>
    <t>53.1.1 + 53.1.2 + 53.1.3</t>
  </si>
  <si>
    <t>57.1</t>
  </si>
  <si>
    <t>57.1.1</t>
  </si>
  <si>
    <t>57.1.2</t>
  </si>
  <si>
    <t>57.1.2.1</t>
  </si>
  <si>
    <t>57.1.3</t>
  </si>
  <si>
    <t>57.2</t>
  </si>
  <si>
    <t>57.3</t>
  </si>
  <si>
    <t>57.3.1</t>
  </si>
  <si>
    <t>57.3.2</t>
  </si>
  <si>
    <t>57.3.3</t>
  </si>
  <si>
    <t>57.3.4</t>
  </si>
  <si>
    <t>57.3.5</t>
  </si>
  <si>
    <t>57.3.6</t>
  </si>
  <si>
    <t>57.3.7</t>
  </si>
  <si>
    <t>57.3.8</t>
  </si>
  <si>
    <t>57.4</t>
  </si>
  <si>
    <t>58</t>
  </si>
  <si>
    <t>58.1</t>
  </si>
  <si>
    <t>58.2</t>
  </si>
  <si>
    <t>2.2.3</t>
  </si>
  <si>
    <t>58.3</t>
  </si>
  <si>
    <t>58 + 61</t>
  </si>
  <si>
    <t>59</t>
  </si>
  <si>
    <t>58.1 + 61.1</t>
  </si>
  <si>
    <t>59.1</t>
  </si>
  <si>
    <t>для медицинской помощи по профилю «онкология»</t>
  </si>
  <si>
    <t>58.2 + 61.2</t>
  </si>
  <si>
    <t>59.2</t>
  </si>
  <si>
    <t>58.3 + 61.3</t>
  </si>
  <si>
    <t>59.3</t>
  </si>
  <si>
    <t>61 + 62</t>
  </si>
  <si>
    <t>60</t>
  </si>
  <si>
    <t>61</t>
  </si>
  <si>
    <t>61.1</t>
  </si>
  <si>
    <t>61.2</t>
  </si>
  <si>
    <t>61.3</t>
  </si>
  <si>
    <t>62</t>
  </si>
  <si>
    <t>62.1</t>
  </si>
  <si>
    <t>62.2</t>
  </si>
  <si>
    <t>4.2.3</t>
  </si>
  <si>
    <t>62.3</t>
  </si>
  <si>
    <t>63</t>
  </si>
  <si>
    <t>63.1</t>
  </si>
  <si>
    <t>63.2</t>
  </si>
  <si>
    <t>63.3</t>
  </si>
  <si>
    <t>64</t>
  </si>
  <si>
    <t>ТФОМС Мурманской области</t>
  </si>
</sst>
</file>

<file path=xl/styles.xml><?xml version="1.0" encoding="utf-8"?>
<styleSheet xmlns="http://schemas.openxmlformats.org/spreadsheetml/2006/main">
  <numFmts count="4">
    <numFmt numFmtId="164" formatCode="#,##0_ ;\-#,##0\ "/>
    <numFmt numFmtId="165" formatCode="0.0%"/>
    <numFmt numFmtId="166" formatCode="#,##0.00_ ;\-#,##0.00\ "/>
    <numFmt numFmtId="167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7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3" fillId="0" borderId="0" xfId="0" applyFont="1"/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1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4" fillId="4" borderId="4" xfId="1" applyFont="1" applyFill="1" applyBorder="1" applyAlignment="1" applyProtection="1">
      <alignment horizontal="left" vertical="center"/>
      <protection locked="0"/>
    </xf>
    <xf numFmtId="0" fontId="4" fillId="4" borderId="4" xfId="1" applyFont="1" applyFill="1" applyBorder="1" applyAlignment="1" applyProtection="1">
      <alignment vertical="center" wrapText="1"/>
      <protection locked="0"/>
    </xf>
    <xf numFmtId="0" fontId="4" fillId="4" borderId="4" xfId="1" applyFont="1" applyFill="1" applyBorder="1" applyAlignment="1" applyProtection="1">
      <alignment vertical="center" textRotation="90" wrapText="1"/>
      <protection locked="0"/>
    </xf>
    <xf numFmtId="0" fontId="4" fillId="4" borderId="4" xfId="1" applyFont="1" applyFill="1" applyBorder="1" applyAlignment="1" applyProtection="1">
      <alignment horizontal="center" vertical="center" wrapText="1"/>
      <protection locked="0"/>
    </xf>
    <xf numFmtId="49" fontId="2" fillId="4" borderId="7" xfId="1" applyNumberFormat="1" applyFont="1" applyFill="1" applyBorder="1" applyAlignment="1" applyProtection="1">
      <alignment horizontal="center" vertical="center"/>
      <protection locked="0"/>
    </xf>
    <xf numFmtId="164" fontId="4" fillId="4" borderId="4" xfId="2" applyNumberFormat="1" applyFont="1" applyFill="1" applyBorder="1" applyAlignment="1" applyProtection="1">
      <alignment horizontal="center" vertical="center"/>
      <protection locked="0"/>
    </xf>
    <xf numFmtId="4" fontId="4" fillId="4" borderId="4" xfId="1" applyNumberFormat="1" applyFont="1" applyFill="1" applyBorder="1" applyAlignment="1" applyProtection="1">
      <alignment horizontal="center" vertical="center"/>
      <protection locked="0"/>
    </xf>
    <xf numFmtId="4" fontId="4" fillId="4" borderId="4" xfId="2" applyNumberFormat="1" applyFont="1" applyFill="1" applyBorder="1" applyAlignment="1" applyProtection="1">
      <alignment horizontal="center" vertical="center"/>
      <protection locked="0"/>
    </xf>
    <xf numFmtId="165" fontId="4" fillId="4" borderId="4" xfId="2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49" fontId="4" fillId="0" borderId="4" xfId="1" applyNumberFormat="1" applyFont="1" applyFill="1" applyBorder="1" applyAlignment="1" applyProtection="1">
      <alignment horizontal="left" vertical="center"/>
      <protection locked="0"/>
    </xf>
    <xf numFmtId="49" fontId="4" fillId="0" borderId="4" xfId="1" applyNumberFormat="1" applyFont="1" applyFill="1" applyBorder="1" applyAlignment="1" applyProtection="1">
      <alignment vertical="center" wrapText="1"/>
      <protection locked="0"/>
    </xf>
    <xf numFmtId="0" fontId="4" fillId="0" borderId="4" xfId="1" applyFont="1" applyFill="1" applyBorder="1" applyAlignment="1" applyProtection="1">
      <alignment vertical="center" textRotation="90" wrapText="1"/>
      <protection locked="0"/>
    </xf>
    <xf numFmtId="49" fontId="4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1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164" fontId="4" fillId="0" borderId="4" xfId="2" applyNumberFormat="1" applyFont="1" applyFill="1" applyBorder="1" applyAlignment="1" applyProtection="1">
      <alignment horizontal="center" vertical="center"/>
      <protection locked="0"/>
    </xf>
    <xf numFmtId="4" fontId="4" fillId="0" borderId="4" xfId="2" applyNumberFormat="1" applyFont="1" applyFill="1" applyBorder="1" applyAlignment="1" applyProtection="1">
      <alignment horizontal="center" vertical="center"/>
      <protection locked="0"/>
    </xf>
    <xf numFmtId="165" fontId="4" fillId="0" borderId="4" xfId="2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vertical="center" wrapText="1"/>
      <protection locked="0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164" fontId="2" fillId="0" borderId="4" xfId="2" applyNumberFormat="1" applyFont="1" applyFill="1" applyBorder="1" applyAlignment="1" applyProtection="1">
      <alignment horizontal="center" vertical="center"/>
      <protection locked="0"/>
    </xf>
    <xf numFmtId="4" fontId="2" fillId="0" borderId="4" xfId="2" applyNumberFormat="1" applyFont="1" applyFill="1" applyBorder="1" applyAlignment="1" applyProtection="1">
      <alignment horizontal="center" vertical="center"/>
      <protection locked="0"/>
    </xf>
    <xf numFmtId="165" fontId="2" fillId="0" borderId="4" xfId="2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 textRotation="90"/>
    </xf>
    <xf numFmtId="0" fontId="3" fillId="5" borderId="4" xfId="0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wrapText="1"/>
    </xf>
    <xf numFmtId="3" fontId="2" fillId="0" borderId="4" xfId="2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2" fillId="3" borderId="8" xfId="1" applyNumberFormat="1" applyFont="1" applyFill="1" applyBorder="1" applyAlignment="1" applyProtection="1">
      <alignment horizontal="center" vertical="center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vertical="center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7" fillId="3" borderId="8" xfId="1" applyNumberFormat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horizontal="center" vertical="center" wrapText="1"/>
      <protection locked="0"/>
    </xf>
    <xf numFmtId="4" fontId="7" fillId="0" borderId="4" xfId="2" applyNumberFormat="1" applyFont="1" applyFill="1" applyBorder="1" applyAlignment="1" applyProtection="1">
      <alignment horizontal="center" vertical="center"/>
      <protection locked="0"/>
    </xf>
    <xf numFmtId="4" fontId="5" fillId="0" borderId="4" xfId="2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3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 wrapText="1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164" fontId="2" fillId="0" borderId="14" xfId="2" applyNumberFormat="1" applyFont="1" applyFill="1" applyBorder="1" applyAlignment="1" applyProtection="1">
      <alignment horizontal="center" vertical="center"/>
      <protection locked="0"/>
    </xf>
    <xf numFmtId="4" fontId="2" fillId="0" borderId="14" xfId="2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textRotation="90" wrapText="1"/>
    </xf>
    <xf numFmtId="49" fontId="2" fillId="3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/>
      <protection locked="0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164" fontId="4" fillId="0" borderId="8" xfId="2" applyNumberFormat="1" applyFont="1" applyFill="1" applyBorder="1" applyAlignment="1" applyProtection="1">
      <alignment horizontal="center" vertical="center"/>
      <protection locked="0"/>
    </xf>
    <xf numFmtId="164" fontId="2" fillId="0" borderId="8" xfId="2" applyNumberFormat="1" applyFont="1" applyFill="1" applyBorder="1" applyAlignment="1" applyProtection="1">
      <alignment horizontal="center" vertical="center"/>
      <protection locked="0"/>
    </xf>
    <xf numFmtId="4" fontId="2" fillId="0" borderId="8" xfId="2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5" borderId="4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vertical="center"/>
    </xf>
    <xf numFmtId="0" fontId="3" fillId="5" borderId="6" xfId="0" applyFont="1" applyFill="1" applyBorder="1" applyAlignment="1">
      <alignment horizontal="center" vertical="center" textRotation="90" wrapText="1"/>
    </xf>
    <xf numFmtId="49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vertical="center"/>
    </xf>
    <xf numFmtId="0" fontId="3" fillId="5" borderId="12" xfId="0" applyFont="1" applyFill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49" fontId="4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>
      <alignment vertical="center" wrapText="1"/>
    </xf>
    <xf numFmtId="49" fontId="2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>
      <alignment horizontal="center" vertical="center" wrapText="1"/>
    </xf>
    <xf numFmtId="166" fontId="2" fillId="0" borderId="4" xfId="2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49" fontId="4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4" xfId="1" applyNumberFormat="1" applyFont="1" applyFill="1" applyBorder="1" applyAlignment="1" applyProtection="1">
      <alignment horizontal="left" vertical="center" textRotation="90" wrapText="1"/>
      <protection locked="0"/>
    </xf>
    <xf numFmtId="49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vertical="center"/>
      <protection locked="0"/>
    </xf>
    <xf numFmtId="49" fontId="2" fillId="0" borderId="4" xfId="1" applyNumberFormat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2" fillId="0" borderId="8" xfId="1" applyFont="1" applyFill="1" applyBorder="1" applyAlignment="1" applyProtection="1">
      <alignment horizontal="left" vertical="center"/>
      <protection locked="0"/>
    </xf>
    <xf numFmtId="166" fontId="2" fillId="2" borderId="4" xfId="2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0" fontId="2" fillId="0" borderId="4" xfId="1" applyFont="1" applyFill="1" applyBorder="1" applyAlignment="1" applyProtection="1">
      <alignment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4" fontId="2" fillId="5" borderId="4" xfId="1" applyNumberFormat="1" applyFont="1" applyFill="1" applyBorder="1" applyAlignment="1" applyProtection="1">
      <alignment horizontal="center" vertical="center"/>
      <protection locked="0"/>
    </xf>
    <xf numFmtId="49" fontId="4" fillId="0" borderId="7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8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4" xfId="1" applyNumberFormat="1" applyFont="1" applyFill="1" applyBorder="1" applyAlignment="1" applyProtection="1">
      <alignment horizontal="left" vertical="center"/>
      <protection locked="0"/>
    </xf>
    <xf numFmtId="0" fontId="4" fillId="4" borderId="7" xfId="1" applyFont="1" applyFill="1" applyBorder="1" applyAlignment="1" applyProtection="1">
      <alignment vertical="center" wrapText="1"/>
      <protection locked="0"/>
    </xf>
    <xf numFmtId="0" fontId="4" fillId="4" borderId="8" xfId="1" applyFont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/>
      <protection locked="0"/>
    </xf>
    <xf numFmtId="164" fontId="2" fillId="2" borderId="4" xfId="2" applyNumberFormat="1" applyFont="1" applyFill="1" applyBorder="1" applyAlignment="1" applyProtection="1">
      <alignment horizontal="center" vertical="center"/>
    </xf>
    <xf numFmtId="0" fontId="4" fillId="5" borderId="6" xfId="1" applyFont="1" applyFill="1" applyBorder="1" applyAlignment="1" applyProtection="1">
      <alignment horizontal="center" vertical="center" textRotation="90" wrapText="1"/>
      <protection locked="0"/>
    </xf>
    <xf numFmtId="0" fontId="4" fillId="5" borderId="10" xfId="1" applyFont="1" applyFill="1" applyBorder="1" applyAlignment="1" applyProtection="1">
      <alignment horizontal="center" vertical="center" textRotation="90" wrapText="1"/>
      <protection locked="0"/>
    </xf>
    <xf numFmtId="0" fontId="3" fillId="0" borderId="6" xfId="0" applyFont="1" applyBorder="1" applyAlignment="1">
      <alignment vertical="center" wrapText="1"/>
    </xf>
    <xf numFmtId="0" fontId="4" fillId="5" borderId="12" xfId="1" applyFont="1" applyFill="1" applyBorder="1" applyAlignment="1" applyProtection="1">
      <alignment horizontal="center" vertical="center" textRotation="90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49" fontId="2" fillId="3" borderId="4" xfId="1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0" borderId="10" xfId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textRotation="90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4" fontId="2" fillId="5" borderId="4" xfId="2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49" fontId="2" fillId="0" borderId="12" xfId="1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left" vertical="center"/>
      <protection locked="0"/>
    </xf>
    <xf numFmtId="0" fontId="4" fillId="0" borderId="7" xfId="1" applyFont="1" applyFill="1" applyBorder="1" applyAlignment="1" applyProtection="1">
      <alignment horizontal="left" vertical="center"/>
      <protection locked="0"/>
    </xf>
    <xf numFmtId="0" fontId="4" fillId="0" borderId="2" xfId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left" vertical="center"/>
      <protection locked="0"/>
    </xf>
    <xf numFmtId="49" fontId="4" fillId="4" borderId="6" xfId="1" applyNumberFormat="1" applyFont="1" applyFill="1" applyBorder="1" applyAlignment="1" applyProtection="1">
      <alignment horizontal="left" vertical="center"/>
      <protection locked="0"/>
    </xf>
    <xf numFmtId="49" fontId="4" fillId="4" borderId="4" xfId="1" applyNumberFormat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4" fillId="5" borderId="8" xfId="1" applyFont="1" applyFill="1" applyBorder="1" applyAlignment="1" applyProtection="1">
      <alignment horizontal="center" vertical="center" wrapText="1"/>
      <protection locked="0"/>
    </xf>
    <xf numFmtId="0" fontId="2" fillId="3" borderId="10" xfId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 textRotation="90" wrapText="1"/>
    </xf>
    <xf numFmtId="4" fontId="4" fillId="5" borderId="4" xfId="2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vertical="center" wrapText="1"/>
    </xf>
    <xf numFmtId="164" fontId="2" fillId="5" borderId="8" xfId="2" applyNumberFormat="1" applyFont="1" applyFill="1" applyBorder="1" applyAlignment="1" applyProtection="1">
      <alignment horizontal="center" vertical="center"/>
      <protection locked="0"/>
    </xf>
    <xf numFmtId="4" fontId="2" fillId="5" borderId="8" xfId="2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4" xfId="1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 vertical="center" wrapText="1"/>
    </xf>
    <xf numFmtId="1" fontId="2" fillId="0" borderId="0" xfId="1" applyNumberFormat="1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Y205"/>
  <sheetViews>
    <sheetView tabSelected="1" zoomScale="60" zoomScaleNormal="60" workbookViewId="0">
      <pane xSplit="6" ySplit="9" topLeftCell="M10" activePane="bottomRight" state="frozen"/>
      <selection pane="topRight" activeCell="G1" sqref="G1"/>
      <selection pane="bottomLeft" activeCell="A10" sqref="A10"/>
      <selection pane="bottomRight" activeCell="S7" sqref="S7:S8"/>
    </sheetView>
  </sheetViews>
  <sheetFormatPr defaultColWidth="9.140625" defaultRowHeight="18.75"/>
  <cols>
    <col min="1" max="1" width="9.5703125" style="37" customWidth="1"/>
    <col min="2" max="2" width="50" style="37" customWidth="1"/>
    <col min="3" max="3" width="7.140625" style="37" customWidth="1"/>
    <col min="4" max="4" width="18" style="37" customWidth="1"/>
    <col min="5" max="5" width="11.7109375" style="37" customWidth="1"/>
    <col min="6" max="6" width="28.140625" style="2" customWidth="1"/>
    <col min="7" max="7" width="17.5703125" style="204" customWidth="1"/>
    <col min="8" max="8" width="19.5703125" style="204" customWidth="1"/>
    <col min="9" max="9" width="25.5703125" style="204" customWidth="1"/>
    <col min="10" max="10" width="3.5703125" style="204" customWidth="1"/>
    <col min="11" max="11" width="3" style="204" customWidth="1"/>
    <col min="12" max="13" width="22" style="204" customWidth="1"/>
    <col min="14" max="14" width="26" style="204" customWidth="1"/>
    <col min="15" max="15" width="17.5703125" style="204" customWidth="1"/>
    <col min="16" max="16" width="20.28515625" style="204" customWidth="1"/>
    <col min="17" max="17" width="26.7109375" style="204" customWidth="1"/>
    <col min="18" max="18" width="5.28515625" style="204" customWidth="1"/>
    <col min="19" max="19" width="6.85546875" style="204" customWidth="1"/>
    <col min="20" max="20" width="20.7109375" style="37" customWidth="1"/>
    <col min="21" max="21" width="16.140625" style="37" customWidth="1"/>
    <col min="22" max="22" width="24.85546875" style="37" customWidth="1"/>
    <col min="23" max="23" width="17.5703125" style="37" customWidth="1"/>
    <col min="24" max="24" width="9.140625" style="37" customWidth="1"/>
    <col min="25" max="25" width="13.7109375" style="3" customWidth="1"/>
    <col min="26" max="207" width="9.140625" style="37" customWidth="1"/>
    <col min="208" max="259" width="9.140625" style="138"/>
    <col min="260" max="16384" width="9.140625" style="205"/>
  </cols>
  <sheetData>
    <row r="1" spans="1:25" s="2" customFormat="1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Y1" s="3"/>
    </row>
    <row r="2" spans="1:25" s="2" customFormat="1" ht="16.5" customHeight="1">
      <c r="A2" s="4"/>
      <c r="B2" s="4"/>
      <c r="C2" s="4"/>
      <c r="D2" s="4"/>
      <c r="E2" s="4"/>
      <c r="F2" s="4"/>
      <c r="G2" s="5" t="s">
        <v>1</v>
      </c>
      <c r="H2" s="6">
        <v>45658</v>
      </c>
      <c r="I2" s="6"/>
      <c r="J2" s="7"/>
      <c r="K2" s="7"/>
      <c r="L2" s="7"/>
      <c r="M2" s="7"/>
      <c r="N2" s="7"/>
      <c r="O2" s="4"/>
      <c r="P2" s="4"/>
      <c r="Q2" s="8"/>
      <c r="R2" s="7"/>
      <c r="S2" s="8"/>
      <c r="T2" s="4"/>
      <c r="U2" s="4"/>
      <c r="V2" s="4"/>
      <c r="W2" s="4"/>
      <c r="Y2" s="3"/>
    </row>
    <row r="3" spans="1:25" s="10" customFormat="1" ht="24" customHeight="1">
      <c r="A3" s="9" t="s">
        <v>368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Y3" s="3"/>
    </row>
    <row r="4" spans="1:25" s="12" customFormat="1" ht="13.5" customHeight="1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Y4" s="3"/>
    </row>
    <row r="5" spans="1:25" s="12" customFormat="1" ht="16.5" customHeight="1">
      <c r="A5" s="13" t="s">
        <v>3</v>
      </c>
      <c r="B5" s="14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Y5" s="3"/>
    </row>
    <row r="6" spans="1:25" s="23" customFormat="1" ht="55.5" customHeight="1">
      <c r="A6" s="15"/>
      <c r="B6" s="16" t="s">
        <v>5</v>
      </c>
      <c r="C6" s="13"/>
      <c r="D6" s="13"/>
      <c r="E6" s="17" t="s">
        <v>6</v>
      </c>
      <c r="F6" s="18" t="s">
        <v>7</v>
      </c>
      <c r="G6" s="19" t="s">
        <v>8</v>
      </c>
      <c r="H6" s="20"/>
      <c r="I6" s="20"/>
      <c r="J6" s="20"/>
      <c r="K6" s="21"/>
      <c r="L6" s="19" t="s">
        <v>9</v>
      </c>
      <c r="M6" s="20"/>
      <c r="N6" s="21"/>
      <c r="O6" s="19" t="s">
        <v>10</v>
      </c>
      <c r="P6" s="20"/>
      <c r="Q6" s="20"/>
      <c r="R6" s="20"/>
      <c r="S6" s="21"/>
      <c r="T6" s="22" t="s">
        <v>11</v>
      </c>
      <c r="U6" s="22"/>
      <c r="V6" s="22"/>
      <c r="W6" s="22"/>
      <c r="Y6" s="3"/>
    </row>
    <row r="7" spans="1:25" s="23" customFormat="1" ht="40.5" customHeight="1">
      <c r="A7" s="15"/>
      <c r="B7" s="24"/>
      <c r="C7" s="15"/>
      <c r="D7" s="15"/>
      <c r="E7" s="17"/>
      <c r="F7" s="25"/>
      <c r="G7" s="18" t="s">
        <v>12</v>
      </c>
      <c r="H7" s="18" t="s">
        <v>13</v>
      </c>
      <c r="I7" s="18" t="s">
        <v>14</v>
      </c>
      <c r="J7" s="18" t="s">
        <v>15</v>
      </c>
      <c r="K7" s="18" t="s">
        <v>16</v>
      </c>
      <c r="L7" s="18" t="s">
        <v>12</v>
      </c>
      <c r="M7" s="18" t="s">
        <v>13</v>
      </c>
      <c r="N7" s="18" t="s">
        <v>14</v>
      </c>
      <c r="O7" s="18" t="s">
        <v>12</v>
      </c>
      <c r="P7" s="18" t="s">
        <v>13</v>
      </c>
      <c r="Q7" s="18" t="s">
        <v>14</v>
      </c>
      <c r="R7" s="18" t="s">
        <v>15</v>
      </c>
      <c r="S7" s="18" t="s">
        <v>16</v>
      </c>
      <c r="T7" s="26" t="s">
        <v>12</v>
      </c>
      <c r="U7" s="26"/>
      <c r="V7" s="26" t="s">
        <v>17</v>
      </c>
      <c r="W7" s="27"/>
      <c r="Y7" s="3"/>
    </row>
    <row r="8" spans="1:25" s="23" customFormat="1" ht="93.75" customHeight="1">
      <c r="A8" s="28"/>
      <c r="B8" s="29"/>
      <c r="C8" s="28"/>
      <c r="D8" s="28"/>
      <c r="E8" s="17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1" t="s">
        <v>18</v>
      </c>
      <c r="U8" s="31" t="s">
        <v>19</v>
      </c>
      <c r="V8" s="31" t="s">
        <v>18</v>
      </c>
      <c r="W8" s="31" t="s">
        <v>19</v>
      </c>
      <c r="Y8" s="3"/>
    </row>
    <row r="9" spans="1:25" s="37" customFormat="1" ht="18.75" customHeight="1">
      <c r="A9" s="32">
        <v>1</v>
      </c>
      <c r="B9" s="33">
        <v>2</v>
      </c>
      <c r="C9" s="34"/>
      <c r="D9" s="35"/>
      <c r="E9" s="36">
        <v>3</v>
      </c>
      <c r="F9" s="36">
        <v>4</v>
      </c>
      <c r="G9" s="36">
        <v>5</v>
      </c>
      <c r="H9" s="36">
        <v>6</v>
      </c>
      <c r="I9" s="36">
        <v>7</v>
      </c>
      <c r="J9" s="36">
        <v>8</v>
      </c>
      <c r="K9" s="36">
        <v>9</v>
      </c>
      <c r="L9" s="36">
        <v>10</v>
      </c>
      <c r="M9" s="36">
        <v>11</v>
      </c>
      <c r="N9" s="36">
        <v>12</v>
      </c>
      <c r="O9" s="36">
        <v>13</v>
      </c>
      <c r="P9" s="36">
        <v>14</v>
      </c>
      <c r="Q9" s="36">
        <v>15</v>
      </c>
      <c r="R9" s="36">
        <v>16</v>
      </c>
      <c r="S9" s="36">
        <v>17</v>
      </c>
      <c r="T9" s="36">
        <v>18</v>
      </c>
      <c r="U9" s="36">
        <v>19</v>
      </c>
      <c r="V9" s="36">
        <v>20</v>
      </c>
      <c r="W9" s="32">
        <v>21</v>
      </c>
      <c r="Y9" s="3"/>
    </row>
    <row r="10" spans="1:25" s="47" customFormat="1" ht="50.1" customHeight="1">
      <c r="A10" s="38" t="s">
        <v>40</v>
      </c>
      <c r="B10" s="39" t="s">
        <v>41</v>
      </c>
      <c r="C10" s="40" t="s">
        <v>27</v>
      </c>
      <c r="D10" s="41" t="s">
        <v>42</v>
      </c>
      <c r="E10" s="42" t="s">
        <v>43</v>
      </c>
      <c r="F10" s="43" t="s">
        <v>20</v>
      </c>
      <c r="G10" s="43" t="s">
        <v>20</v>
      </c>
      <c r="H10" s="43" t="s">
        <v>20</v>
      </c>
      <c r="I10" s="44">
        <f>I11+I12+I38+I47+I53+I57+I60</f>
        <v>24312911790.259998</v>
      </c>
      <c r="J10" s="45" t="s">
        <v>20</v>
      </c>
      <c r="K10" s="45" t="s">
        <v>20</v>
      </c>
      <c r="L10" s="43" t="s">
        <v>20</v>
      </c>
      <c r="M10" s="43" t="s">
        <v>20</v>
      </c>
      <c r="N10" s="44">
        <f>N11+N12+N38+N47+N53+N57</f>
        <v>23982862137.149998</v>
      </c>
      <c r="O10" s="43" t="s">
        <v>20</v>
      </c>
      <c r="P10" s="43" t="s">
        <v>20</v>
      </c>
      <c r="Q10" s="44">
        <f>Q11+Q12+Q38+Q47+Q53+Q57+Q60</f>
        <v>24219569545.079998</v>
      </c>
      <c r="R10" s="45" t="s">
        <v>20</v>
      </c>
      <c r="S10" s="45" t="s">
        <v>20</v>
      </c>
      <c r="T10" s="43" t="s">
        <v>20</v>
      </c>
      <c r="U10" s="43" t="s">
        <v>20</v>
      </c>
      <c r="V10" s="44">
        <f t="shared" ref="V10:V13" si="0">I10-Q10</f>
        <v>93342245.180000305</v>
      </c>
      <c r="W10" s="46">
        <f t="shared" ref="W10:W20" si="1">IF(I10&lt;&gt;0,Q10/I10,0)</f>
        <v>0.99616079530147461</v>
      </c>
      <c r="Y10" s="3"/>
    </row>
    <row r="11" spans="1:25" s="47" customFormat="1" ht="50.1" customHeight="1">
      <c r="A11" s="48">
        <v>1</v>
      </c>
      <c r="B11" s="49" t="s">
        <v>44</v>
      </c>
      <c r="C11" s="50" t="s">
        <v>27</v>
      </c>
      <c r="D11" s="51" t="s">
        <v>45</v>
      </c>
      <c r="E11" s="52" t="s">
        <v>46</v>
      </c>
      <c r="F11" s="53" t="s">
        <v>21</v>
      </c>
      <c r="G11" s="54">
        <f>G63+G105+G130</f>
        <v>202852</v>
      </c>
      <c r="H11" s="55">
        <f>IF(G11&lt;&gt;0,I11/G11,0)</f>
        <v>6961.6530771202661</v>
      </c>
      <c r="I11" s="55">
        <f>I63+I105+I130</f>
        <v>1412185250.0000002</v>
      </c>
      <c r="J11" s="55" t="s">
        <v>20</v>
      </c>
      <c r="K11" s="55" t="s">
        <v>20</v>
      </c>
      <c r="L11" s="54">
        <f>L63+L105+L130</f>
        <v>165011</v>
      </c>
      <c r="M11" s="55">
        <f>IF(L11&lt;&gt;0,N11/L11,0)</f>
        <v>8628.1229513789986</v>
      </c>
      <c r="N11" s="55">
        <f>N63+N105+N130</f>
        <v>1423735196.3299999</v>
      </c>
      <c r="O11" s="54">
        <f>O63+O105+O130</f>
        <v>165011</v>
      </c>
      <c r="P11" s="55">
        <f>IF(O11&lt;&gt;0,Q11/O11,0)</f>
        <v>8433.0918666028319</v>
      </c>
      <c r="Q11" s="55">
        <f>Q63+Q105+Q130</f>
        <v>1391552922</v>
      </c>
      <c r="R11" s="55" t="s">
        <v>20</v>
      </c>
      <c r="S11" s="55" t="s">
        <v>20</v>
      </c>
      <c r="T11" s="55">
        <f>G11-O11</f>
        <v>37841</v>
      </c>
      <c r="U11" s="56">
        <f t="shared" ref="U11" si="2">IF(G11&lt;&gt;0,O11/G11,0)</f>
        <v>0.81345512984836232</v>
      </c>
      <c r="V11" s="55">
        <f>I11-Q11</f>
        <v>20632328.000000238</v>
      </c>
      <c r="W11" s="56">
        <f t="shared" si="1"/>
        <v>0.98538978650286835</v>
      </c>
      <c r="Y11" s="3"/>
    </row>
    <row r="12" spans="1:25" s="47" customFormat="1" ht="24.95" customHeight="1">
      <c r="A12" s="48" t="s">
        <v>47</v>
      </c>
      <c r="B12" s="57" t="s">
        <v>48</v>
      </c>
      <c r="C12" s="50" t="s">
        <v>27</v>
      </c>
      <c r="D12" s="58" t="s">
        <v>49</v>
      </c>
      <c r="E12" s="52" t="s">
        <v>50</v>
      </c>
      <c r="F12" s="54" t="s">
        <v>20</v>
      </c>
      <c r="G12" s="54" t="s">
        <v>20</v>
      </c>
      <c r="H12" s="54" t="s">
        <v>20</v>
      </c>
      <c r="I12" s="55">
        <f>I13+I30</f>
        <v>10122662420</v>
      </c>
      <c r="J12" s="55" t="s">
        <v>20</v>
      </c>
      <c r="K12" s="55" t="s">
        <v>20</v>
      </c>
      <c r="L12" s="54" t="s">
        <v>20</v>
      </c>
      <c r="M12" s="54" t="s">
        <v>20</v>
      </c>
      <c r="N12" s="55">
        <f>N13+N30</f>
        <v>9975225504.4200001</v>
      </c>
      <c r="O12" s="54" t="s">
        <v>20</v>
      </c>
      <c r="P12" s="54" t="s">
        <v>20</v>
      </c>
      <c r="Q12" s="55">
        <f>Q13+Q30</f>
        <v>9931554071.2199993</v>
      </c>
      <c r="R12" s="55" t="s">
        <v>20</v>
      </c>
      <c r="S12" s="55" t="s">
        <v>20</v>
      </c>
      <c r="T12" s="59" t="s">
        <v>20</v>
      </c>
      <c r="U12" s="59" t="s">
        <v>20</v>
      </c>
      <c r="V12" s="60">
        <f t="shared" si="0"/>
        <v>191108348.78000069</v>
      </c>
      <c r="W12" s="61">
        <f t="shared" si="1"/>
        <v>0.98112074266129679</v>
      </c>
      <c r="Y12" s="3"/>
    </row>
    <row r="13" spans="1:25" s="47" customFormat="1" ht="33.950000000000003" customHeight="1">
      <c r="A13" s="62" t="s">
        <v>51</v>
      </c>
      <c r="B13" s="63" t="s">
        <v>52</v>
      </c>
      <c r="C13" s="64" t="s">
        <v>27</v>
      </c>
      <c r="D13" s="65" t="s">
        <v>53</v>
      </c>
      <c r="E13" s="66" t="s">
        <v>54</v>
      </c>
      <c r="F13" s="67" t="s">
        <v>55</v>
      </c>
      <c r="G13" s="54" t="s">
        <v>20</v>
      </c>
      <c r="H13" s="54" t="s">
        <v>20</v>
      </c>
      <c r="I13" s="60">
        <f>I14+I19+I20+I29</f>
        <v>9286400550</v>
      </c>
      <c r="J13" s="55" t="s">
        <v>20</v>
      </c>
      <c r="K13" s="55" t="s">
        <v>20</v>
      </c>
      <c r="L13" s="54" t="s">
        <v>20</v>
      </c>
      <c r="M13" s="54" t="s">
        <v>20</v>
      </c>
      <c r="N13" s="60">
        <f>N14+N19+N20+N29</f>
        <v>9534875999.0400009</v>
      </c>
      <c r="O13" s="54" t="s">
        <v>20</v>
      </c>
      <c r="P13" s="54" t="s">
        <v>20</v>
      </c>
      <c r="Q13" s="60">
        <f>Q14+Q19+Q20+Q29</f>
        <v>9442895831.2199993</v>
      </c>
      <c r="R13" s="55" t="s">
        <v>20</v>
      </c>
      <c r="S13" s="55" t="s">
        <v>20</v>
      </c>
      <c r="T13" s="59" t="s">
        <v>20</v>
      </c>
      <c r="U13" s="59" t="s">
        <v>20</v>
      </c>
      <c r="V13" s="60">
        <f t="shared" si="0"/>
        <v>-156495281.21999931</v>
      </c>
      <c r="W13" s="61">
        <f t="shared" si="1"/>
        <v>1.0168520925171594</v>
      </c>
      <c r="Y13" s="3"/>
    </row>
    <row r="14" spans="1:25" s="47" customFormat="1" ht="33.950000000000003" customHeight="1">
      <c r="A14" s="62" t="s">
        <v>56</v>
      </c>
      <c r="B14" s="68" t="s">
        <v>57</v>
      </c>
      <c r="C14" s="69"/>
      <c r="D14" s="70" t="s">
        <v>58</v>
      </c>
      <c r="E14" s="66" t="s">
        <v>59</v>
      </c>
      <c r="F14" s="67" t="s">
        <v>55</v>
      </c>
      <c r="G14" s="71">
        <f>G15+G16+G18</f>
        <v>2065773</v>
      </c>
      <c r="H14" s="60">
        <f t="shared" ref="H14:H37" si="3">IF(G14&lt;&gt;0,I14/G14,0)</f>
        <v>1343.4333152771385</v>
      </c>
      <c r="I14" s="60">
        <f>I15+I16+I18</f>
        <v>2775228270</v>
      </c>
      <c r="J14" s="55" t="s">
        <v>20</v>
      </c>
      <c r="K14" s="55" t="s">
        <v>20</v>
      </c>
      <c r="L14" s="71">
        <f>L15+L16+L18</f>
        <v>3160226</v>
      </c>
      <c r="M14" s="60">
        <f t="shared" ref="M14:M20" si="4">IF(L14&lt;&gt;0,N14/L14,0)</f>
        <v>1426.289044723384</v>
      </c>
      <c r="N14" s="60">
        <f>N15+N16+N18</f>
        <v>4507395722.6500006</v>
      </c>
      <c r="O14" s="71">
        <f>O15+O16+O18</f>
        <v>3160226</v>
      </c>
      <c r="P14" s="60">
        <f t="shared" ref="P14:P20" si="5">IF(O14&lt;&gt;0,Q14/O14,0)</f>
        <v>1407.9833016815885</v>
      </c>
      <c r="Q14" s="60">
        <f>Q15+Q16+Q18</f>
        <v>4449545437.54</v>
      </c>
      <c r="R14" s="55" t="s">
        <v>20</v>
      </c>
      <c r="S14" s="55" t="s">
        <v>20</v>
      </c>
      <c r="T14" s="60">
        <f>G14-O14</f>
        <v>-1094453</v>
      </c>
      <c r="U14" s="61">
        <f t="shared" ref="U14:U46" si="6">IF(G14&lt;&gt;0,O14/G14,0)</f>
        <v>1.5298031293854648</v>
      </c>
      <c r="V14" s="60">
        <f>I14-Q14</f>
        <v>-1674317167.54</v>
      </c>
      <c r="W14" s="61">
        <f t="shared" si="1"/>
        <v>1.6033079100696823</v>
      </c>
      <c r="Y14" s="3"/>
    </row>
    <row r="15" spans="1:25" s="47" customFormat="1" ht="33.950000000000003" customHeight="1">
      <c r="A15" s="62"/>
      <c r="B15" s="72" t="s">
        <v>60</v>
      </c>
      <c r="C15" s="69"/>
      <c r="D15" s="73" t="s">
        <v>61</v>
      </c>
      <c r="E15" s="74" t="s">
        <v>62</v>
      </c>
      <c r="F15" s="75" t="s">
        <v>63</v>
      </c>
      <c r="G15" s="59">
        <f>G67+G134</f>
        <v>214993</v>
      </c>
      <c r="H15" s="60">
        <f t="shared" si="3"/>
        <v>3723.7399822319799</v>
      </c>
      <c r="I15" s="60">
        <f>I67+I134</f>
        <v>800578030</v>
      </c>
      <c r="J15" s="55" t="s">
        <v>20</v>
      </c>
      <c r="K15" s="55" t="s">
        <v>20</v>
      </c>
      <c r="L15" s="59">
        <f>L67+L134</f>
        <v>211083</v>
      </c>
      <c r="M15" s="60">
        <f t="shared" si="4"/>
        <v>3157.6128821364109</v>
      </c>
      <c r="N15" s="60">
        <f t="shared" ref="N15:O17" si="7">N67+N134</f>
        <v>666518400</v>
      </c>
      <c r="O15" s="59">
        <f t="shared" si="7"/>
        <v>211083</v>
      </c>
      <c r="P15" s="60">
        <f t="shared" si="5"/>
        <v>3157.6128821364109</v>
      </c>
      <c r="Q15" s="60">
        <f>Q67+Q134</f>
        <v>666518400</v>
      </c>
      <c r="R15" s="55" t="s">
        <v>20</v>
      </c>
      <c r="S15" s="55" t="s">
        <v>20</v>
      </c>
      <c r="T15" s="60">
        <f t="shared" ref="T15:T46" si="8">G15-O15</f>
        <v>3910</v>
      </c>
      <c r="U15" s="61">
        <f t="shared" si="6"/>
        <v>0.98181336136525377</v>
      </c>
      <c r="V15" s="60">
        <f t="shared" ref="V15:V20" si="9">I15-Q15</f>
        <v>134059630</v>
      </c>
      <c r="W15" s="61">
        <f t="shared" si="1"/>
        <v>0.83254645396651716</v>
      </c>
      <c r="Y15" s="3"/>
    </row>
    <row r="16" spans="1:25" s="47" customFormat="1" ht="27" customHeight="1">
      <c r="A16" s="62"/>
      <c r="B16" s="72" t="s">
        <v>64</v>
      </c>
      <c r="C16" s="69"/>
      <c r="D16" s="73" t="s">
        <v>65</v>
      </c>
      <c r="E16" s="74" t="s">
        <v>66</v>
      </c>
      <c r="F16" s="75" t="s">
        <v>63</v>
      </c>
      <c r="G16" s="59">
        <f>G68+G135</f>
        <v>268275</v>
      </c>
      <c r="H16" s="60">
        <f t="shared" si="3"/>
        <v>3005.6899822942878</v>
      </c>
      <c r="I16" s="60">
        <f>I68+I135</f>
        <v>806351480</v>
      </c>
      <c r="J16" s="55" t="s">
        <v>20</v>
      </c>
      <c r="K16" s="55" t="s">
        <v>20</v>
      </c>
      <c r="L16" s="59">
        <f>L68+L135</f>
        <v>213004</v>
      </c>
      <c r="M16" s="60">
        <f t="shared" si="4"/>
        <v>2664.9972347937128</v>
      </c>
      <c r="N16" s="60">
        <f t="shared" si="7"/>
        <v>567655071</v>
      </c>
      <c r="O16" s="59">
        <f t="shared" si="7"/>
        <v>213004</v>
      </c>
      <c r="P16" s="60">
        <f t="shared" si="5"/>
        <v>2664.9972347937128</v>
      </c>
      <c r="Q16" s="60">
        <f>Q68+Q135</f>
        <v>567655071</v>
      </c>
      <c r="R16" s="55" t="s">
        <v>20</v>
      </c>
      <c r="S16" s="55" t="s">
        <v>20</v>
      </c>
      <c r="T16" s="60">
        <f t="shared" si="8"/>
        <v>55271</v>
      </c>
      <c r="U16" s="61">
        <f t="shared" si="6"/>
        <v>0.79397633025813064</v>
      </c>
      <c r="V16" s="60">
        <f t="shared" si="9"/>
        <v>238696409</v>
      </c>
      <c r="W16" s="61">
        <f t="shared" si="1"/>
        <v>0.70397969753834888</v>
      </c>
      <c r="Y16" s="3"/>
    </row>
    <row r="17" spans="1:25" s="83" customFormat="1" ht="24.95" customHeight="1">
      <c r="A17" s="76"/>
      <c r="B17" s="77" t="s">
        <v>67</v>
      </c>
      <c r="C17" s="69"/>
      <c r="D17" s="78" t="s">
        <v>68</v>
      </c>
      <c r="E17" s="79" t="s">
        <v>69</v>
      </c>
      <c r="F17" s="80" t="s">
        <v>63</v>
      </c>
      <c r="G17" s="59">
        <f>G69+G136</f>
        <v>35042</v>
      </c>
      <c r="H17" s="81">
        <f t="shared" si="3"/>
        <v>1495.759945208607</v>
      </c>
      <c r="I17" s="60">
        <f>I69+I136</f>
        <v>52414420.000000007</v>
      </c>
      <c r="J17" s="82" t="s">
        <v>20</v>
      </c>
      <c r="K17" s="82" t="s">
        <v>20</v>
      </c>
      <c r="L17" s="59">
        <f>L69+L136</f>
        <v>47887</v>
      </c>
      <c r="M17" s="81">
        <f t="shared" si="4"/>
        <v>1432.5223755925408</v>
      </c>
      <c r="N17" s="60">
        <f t="shared" si="7"/>
        <v>68599199</v>
      </c>
      <c r="O17" s="59">
        <f t="shared" si="7"/>
        <v>47887</v>
      </c>
      <c r="P17" s="81">
        <f t="shared" si="5"/>
        <v>1432.5223755925408</v>
      </c>
      <c r="Q17" s="60">
        <f>Q69+Q136</f>
        <v>68599199</v>
      </c>
      <c r="R17" s="82" t="s">
        <v>20</v>
      </c>
      <c r="S17" s="82" t="s">
        <v>20</v>
      </c>
      <c r="T17" s="60">
        <f t="shared" si="8"/>
        <v>-12845</v>
      </c>
      <c r="U17" s="61">
        <f t="shared" si="6"/>
        <v>1.3665601278465842</v>
      </c>
      <c r="V17" s="60">
        <f t="shared" si="9"/>
        <v>-16184778.999999993</v>
      </c>
      <c r="W17" s="61">
        <f t="shared" si="1"/>
        <v>1.3087848534811601</v>
      </c>
      <c r="Y17" s="3"/>
    </row>
    <row r="18" spans="1:25" s="47" customFormat="1" ht="33.950000000000003" customHeight="1">
      <c r="A18" s="62"/>
      <c r="B18" s="72" t="s">
        <v>70</v>
      </c>
      <c r="C18" s="69"/>
      <c r="D18" s="73" t="s">
        <v>71</v>
      </c>
      <c r="E18" s="74" t="s">
        <v>72</v>
      </c>
      <c r="F18" s="75" t="s">
        <v>30</v>
      </c>
      <c r="G18" s="59">
        <f>G70+G109+G137</f>
        <v>1582505</v>
      </c>
      <c r="H18" s="60">
        <f t="shared" si="3"/>
        <v>738.25912714335811</v>
      </c>
      <c r="I18" s="60">
        <f>I70+I109+I137</f>
        <v>1168298760</v>
      </c>
      <c r="J18" s="55" t="s">
        <v>20</v>
      </c>
      <c r="K18" s="55" t="s">
        <v>20</v>
      </c>
      <c r="L18" s="59">
        <f>L70+L109+L137</f>
        <v>2736139</v>
      </c>
      <c r="M18" s="60">
        <f t="shared" si="4"/>
        <v>1196.2923856024861</v>
      </c>
      <c r="N18" s="60">
        <f t="shared" ref="N18:O20" si="10">N70+N109+N137</f>
        <v>3273222251.6500006</v>
      </c>
      <c r="O18" s="59">
        <f t="shared" si="10"/>
        <v>2736139</v>
      </c>
      <c r="P18" s="60">
        <f t="shared" si="5"/>
        <v>1175.1493497004356</v>
      </c>
      <c r="Q18" s="60">
        <f>Q70+Q109+Q137</f>
        <v>3215371966.54</v>
      </c>
      <c r="R18" s="55" t="s">
        <v>20</v>
      </c>
      <c r="S18" s="55" t="s">
        <v>20</v>
      </c>
      <c r="T18" s="60">
        <f t="shared" si="8"/>
        <v>-1153634</v>
      </c>
      <c r="U18" s="61">
        <f t="shared" si="6"/>
        <v>1.7289923254586874</v>
      </c>
      <c r="V18" s="60">
        <f t="shared" si="9"/>
        <v>-2047073206.54</v>
      </c>
      <c r="W18" s="61">
        <f t="shared" si="1"/>
        <v>2.7521829831780358</v>
      </c>
      <c r="Y18" s="3"/>
    </row>
    <row r="19" spans="1:25" s="47" customFormat="1" ht="33.950000000000003" customHeight="1">
      <c r="A19" s="62" t="s">
        <v>73</v>
      </c>
      <c r="B19" s="63" t="s">
        <v>74</v>
      </c>
      <c r="C19" s="69"/>
      <c r="D19" s="70" t="s">
        <v>75</v>
      </c>
      <c r="E19" s="66" t="s">
        <v>76</v>
      </c>
      <c r="F19" s="67" t="s">
        <v>30</v>
      </c>
      <c r="G19" s="59">
        <f>G71+G110+G138</f>
        <v>372805</v>
      </c>
      <c r="H19" s="60">
        <f t="shared" si="3"/>
        <v>1591.8899961105672</v>
      </c>
      <c r="I19" s="60">
        <f>I71+I110+I138</f>
        <v>593464550</v>
      </c>
      <c r="J19" s="55" t="s">
        <v>20</v>
      </c>
      <c r="K19" s="55" t="s">
        <v>20</v>
      </c>
      <c r="L19" s="59">
        <f>L71+L110+L138</f>
        <v>387221</v>
      </c>
      <c r="M19" s="60">
        <f t="shared" si="4"/>
        <v>1447.0057987040991</v>
      </c>
      <c r="N19" s="60">
        <f t="shared" si="10"/>
        <v>560311032.38</v>
      </c>
      <c r="O19" s="59">
        <f t="shared" si="10"/>
        <v>387221</v>
      </c>
      <c r="P19" s="60">
        <f t="shared" si="5"/>
        <v>1454.4930393496222</v>
      </c>
      <c r="Q19" s="60">
        <f>Q71+Q110+Q138</f>
        <v>563210249.19000006</v>
      </c>
      <c r="R19" s="55" t="s">
        <v>20</v>
      </c>
      <c r="S19" s="55" t="s">
        <v>20</v>
      </c>
      <c r="T19" s="60">
        <f t="shared" si="8"/>
        <v>-14416</v>
      </c>
      <c r="U19" s="61">
        <f t="shared" si="6"/>
        <v>1.0386690092675797</v>
      </c>
      <c r="V19" s="60">
        <f t="shared" si="9"/>
        <v>30254300.809999943</v>
      </c>
      <c r="W19" s="61">
        <f t="shared" si="1"/>
        <v>0.94902087949482417</v>
      </c>
      <c r="Y19" s="3"/>
    </row>
    <row r="20" spans="1:25" s="47" customFormat="1" ht="50.1" customHeight="1">
      <c r="A20" s="62" t="s">
        <v>77</v>
      </c>
      <c r="B20" s="68" t="s">
        <v>78</v>
      </c>
      <c r="C20" s="69"/>
      <c r="D20" s="70" t="s">
        <v>79</v>
      </c>
      <c r="E20" s="66" t="s">
        <v>80</v>
      </c>
      <c r="F20" s="32" t="s">
        <v>22</v>
      </c>
      <c r="G20" s="59">
        <f>G72+G111+G139</f>
        <v>1247719</v>
      </c>
      <c r="H20" s="60">
        <f t="shared" si="3"/>
        <v>4181.9821129597285</v>
      </c>
      <c r="I20" s="60">
        <f>I72+I111+I139</f>
        <v>5217938539.999999</v>
      </c>
      <c r="J20" s="55" t="s">
        <v>20</v>
      </c>
      <c r="K20" s="55" t="s">
        <v>20</v>
      </c>
      <c r="L20" s="59">
        <f>L72+L111+L139</f>
        <v>610847</v>
      </c>
      <c r="M20" s="60">
        <f t="shared" si="4"/>
        <v>6289.5871624973206</v>
      </c>
      <c r="N20" s="60">
        <f t="shared" si="10"/>
        <v>3841975449.4500008</v>
      </c>
      <c r="O20" s="59">
        <f t="shared" si="10"/>
        <v>610847</v>
      </c>
      <c r="P20" s="60">
        <f t="shared" si="5"/>
        <v>6228.967890208186</v>
      </c>
      <c r="Q20" s="60">
        <f>Q72+Q111+Q139</f>
        <v>3804946348.8299999</v>
      </c>
      <c r="R20" s="55" t="s">
        <v>20</v>
      </c>
      <c r="S20" s="55" t="s">
        <v>20</v>
      </c>
      <c r="T20" s="60">
        <f t="shared" si="8"/>
        <v>636872</v>
      </c>
      <c r="U20" s="61">
        <f t="shared" si="6"/>
        <v>0.48957096910442177</v>
      </c>
      <c r="V20" s="60">
        <f t="shared" si="9"/>
        <v>1412992191.1699991</v>
      </c>
      <c r="W20" s="61">
        <f t="shared" si="1"/>
        <v>0.72920489953298695</v>
      </c>
      <c r="Y20" s="3"/>
    </row>
    <row r="21" spans="1:25" s="47" customFormat="1" ht="33.950000000000003" customHeight="1">
      <c r="A21" s="62"/>
      <c r="B21" s="72" t="s">
        <v>81</v>
      </c>
      <c r="C21" s="69"/>
      <c r="D21" s="73" t="s">
        <v>82</v>
      </c>
      <c r="E21" s="74" t="s">
        <v>83</v>
      </c>
      <c r="F21" s="75" t="s">
        <v>30</v>
      </c>
      <c r="G21" s="59">
        <f>G73+G112+G140</f>
        <v>3514798</v>
      </c>
      <c r="H21" s="60">
        <f>IF(G21&lt;&gt;0,I20/G21,0)</f>
        <v>1484.5628511225962</v>
      </c>
      <c r="I21" s="60" t="s">
        <v>20</v>
      </c>
      <c r="J21" s="55" t="s">
        <v>20</v>
      </c>
      <c r="K21" s="55" t="s">
        <v>20</v>
      </c>
      <c r="L21" s="59">
        <f>L73+L112+L140</f>
        <v>1865195</v>
      </c>
      <c r="M21" s="60">
        <f>IF(L21&lt;&gt;0,N20/L21,0)</f>
        <v>2059.8250850179206</v>
      </c>
      <c r="N21" s="60" t="s">
        <v>20</v>
      </c>
      <c r="O21" s="59">
        <f>O73+O112+O140</f>
        <v>1865195</v>
      </c>
      <c r="P21" s="60">
        <f>IF(O21&lt;&gt;0,Q20/O21,0)</f>
        <v>2039.9724151254961</v>
      </c>
      <c r="Q21" s="60" t="s">
        <v>20</v>
      </c>
      <c r="R21" s="55" t="s">
        <v>20</v>
      </c>
      <c r="S21" s="55" t="s">
        <v>20</v>
      </c>
      <c r="T21" s="60">
        <f t="shared" si="8"/>
        <v>1649603</v>
      </c>
      <c r="U21" s="61">
        <f t="shared" si="6"/>
        <v>0.53066918781676786</v>
      </c>
      <c r="V21" s="59" t="s">
        <v>20</v>
      </c>
      <c r="W21" s="59" t="s">
        <v>20</v>
      </c>
      <c r="Y21" s="3"/>
    </row>
    <row r="22" spans="1:25" s="47" customFormat="1" ht="24.95" customHeight="1">
      <c r="A22" s="62"/>
      <c r="B22" s="72" t="s">
        <v>84</v>
      </c>
      <c r="C22" s="69"/>
      <c r="D22" s="73" t="s">
        <v>85</v>
      </c>
      <c r="E22" s="74" t="s">
        <v>86</v>
      </c>
      <c r="F22" s="75" t="s">
        <v>87</v>
      </c>
      <c r="G22" s="59">
        <f t="shared" ref="G22:G29" si="11">G74+G141</f>
        <v>49754</v>
      </c>
      <c r="H22" s="60">
        <f t="shared" si="3"/>
        <v>4550.4662941673032</v>
      </c>
      <c r="I22" s="60">
        <f t="shared" ref="I22:I29" si="12">I74+I141</f>
        <v>226403900</v>
      </c>
      <c r="J22" s="55" t="s">
        <v>20</v>
      </c>
      <c r="K22" s="55" t="s">
        <v>20</v>
      </c>
      <c r="L22" s="59">
        <f t="shared" ref="L22:L29" si="13">L74+L141</f>
        <v>58959</v>
      </c>
      <c r="M22" s="60">
        <f t="shared" ref="M22:M30" si="14">IF(L22&lt;&gt;0,N22/L22,0)</f>
        <v>4589.1165894943942</v>
      </c>
      <c r="N22" s="60">
        <f t="shared" ref="N22:O29" si="15">N74+N141</f>
        <v>270569725</v>
      </c>
      <c r="O22" s="59">
        <f t="shared" si="15"/>
        <v>58959</v>
      </c>
      <c r="P22" s="60">
        <f t="shared" ref="P22:P30" si="16">IF(O22&lt;&gt;0,Q22/O22,0)</f>
        <v>4587.7265218202483</v>
      </c>
      <c r="Q22" s="60">
        <f t="shared" ref="Q22:Q29" si="17">Q74+Q141</f>
        <v>270487768</v>
      </c>
      <c r="R22" s="55" t="s">
        <v>20</v>
      </c>
      <c r="S22" s="55" t="s">
        <v>20</v>
      </c>
      <c r="T22" s="60">
        <f t="shared" si="8"/>
        <v>-9205</v>
      </c>
      <c r="U22" s="61">
        <f t="shared" si="6"/>
        <v>1.185010250432126</v>
      </c>
      <c r="V22" s="60">
        <f t="shared" ref="V22:V30" si="18">I22-Q22</f>
        <v>-44083868</v>
      </c>
      <c r="W22" s="61">
        <f t="shared" ref="W22:W30" si="19">IF(I22&lt;&gt;0,Q22/I22,0)</f>
        <v>1.1947133772872287</v>
      </c>
      <c r="Y22" s="3"/>
    </row>
    <row r="23" spans="1:25" s="47" customFormat="1" ht="24.95" customHeight="1">
      <c r="A23" s="62"/>
      <c r="B23" s="72" t="s">
        <v>88</v>
      </c>
      <c r="C23" s="69"/>
      <c r="D23" s="73" t="s">
        <v>89</v>
      </c>
      <c r="E23" s="74" t="s">
        <v>90</v>
      </c>
      <c r="F23" s="75" t="s">
        <v>87</v>
      </c>
      <c r="G23" s="59">
        <f t="shared" si="11"/>
        <v>18360</v>
      </c>
      <c r="H23" s="60">
        <f t="shared" si="3"/>
        <v>6048.088235294118</v>
      </c>
      <c r="I23" s="60">
        <f t="shared" si="12"/>
        <v>111042900</v>
      </c>
      <c r="J23" s="55" t="s">
        <v>20</v>
      </c>
      <c r="K23" s="55" t="s">
        <v>20</v>
      </c>
      <c r="L23" s="59">
        <f t="shared" si="13"/>
        <v>25561</v>
      </c>
      <c r="M23" s="60">
        <f t="shared" si="14"/>
        <v>5881.5395720042252</v>
      </c>
      <c r="N23" s="60">
        <f t="shared" si="15"/>
        <v>150338033</v>
      </c>
      <c r="O23" s="59">
        <f t="shared" si="15"/>
        <v>25561</v>
      </c>
      <c r="P23" s="60">
        <f t="shared" si="16"/>
        <v>5805.9061852040213</v>
      </c>
      <c r="Q23" s="60">
        <f t="shared" si="17"/>
        <v>148404768</v>
      </c>
      <c r="R23" s="55" t="s">
        <v>20</v>
      </c>
      <c r="S23" s="55" t="s">
        <v>20</v>
      </c>
      <c r="T23" s="60">
        <f t="shared" si="8"/>
        <v>-7201</v>
      </c>
      <c r="U23" s="61">
        <f t="shared" si="6"/>
        <v>1.3922113289760349</v>
      </c>
      <c r="V23" s="60">
        <f t="shared" si="18"/>
        <v>-37361868</v>
      </c>
      <c r="W23" s="61">
        <f t="shared" si="19"/>
        <v>1.3364633668609158</v>
      </c>
      <c r="Y23" s="3"/>
    </row>
    <row r="24" spans="1:25" s="47" customFormat="1" ht="33.950000000000003" customHeight="1">
      <c r="A24" s="62"/>
      <c r="B24" s="72" t="s">
        <v>91</v>
      </c>
      <c r="C24" s="69"/>
      <c r="D24" s="73" t="s">
        <v>92</v>
      </c>
      <c r="E24" s="74" t="s">
        <v>93</v>
      </c>
      <c r="F24" s="75" t="s">
        <v>87</v>
      </c>
      <c r="G24" s="59">
        <f t="shared" si="11"/>
        <v>47198</v>
      </c>
      <c r="H24" s="60">
        <f t="shared" si="3"/>
        <v>1117.0386457053264</v>
      </c>
      <c r="I24" s="60">
        <f t="shared" si="12"/>
        <v>52721990</v>
      </c>
      <c r="J24" s="55" t="s">
        <v>20</v>
      </c>
      <c r="K24" s="55" t="s">
        <v>20</v>
      </c>
      <c r="L24" s="59">
        <f t="shared" si="13"/>
        <v>51939</v>
      </c>
      <c r="M24" s="60">
        <f t="shared" si="14"/>
        <v>1115.2239550241629</v>
      </c>
      <c r="N24" s="60">
        <f t="shared" si="15"/>
        <v>57923617</v>
      </c>
      <c r="O24" s="59">
        <f t="shared" si="15"/>
        <v>51939</v>
      </c>
      <c r="P24" s="60">
        <f t="shared" si="16"/>
        <v>1115.2239550241629</v>
      </c>
      <c r="Q24" s="60">
        <f t="shared" si="17"/>
        <v>57923617</v>
      </c>
      <c r="R24" s="55" t="s">
        <v>20</v>
      </c>
      <c r="S24" s="55" t="s">
        <v>20</v>
      </c>
      <c r="T24" s="60">
        <f t="shared" si="8"/>
        <v>-4741</v>
      </c>
      <c r="U24" s="61">
        <f t="shared" si="6"/>
        <v>1.1004491715750668</v>
      </c>
      <c r="V24" s="60">
        <f t="shared" si="18"/>
        <v>-5201627</v>
      </c>
      <c r="W24" s="61">
        <f t="shared" si="19"/>
        <v>1.0986614314065155</v>
      </c>
      <c r="Y24" s="3"/>
    </row>
    <row r="25" spans="1:25" s="47" customFormat="1" ht="33.950000000000003" customHeight="1">
      <c r="A25" s="62"/>
      <c r="B25" s="72" t="s">
        <v>94</v>
      </c>
      <c r="C25" s="69"/>
      <c r="D25" s="73" t="s">
        <v>95</v>
      </c>
      <c r="E25" s="74" t="s">
        <v>96</v>
      </c>
      <c r="F25" s="75" t="s">
        <v>87</v>
      </c>
      <c r="G25" s="59">
        <f t="shared" si="11"/>
        <v>36412</v>
      </c>
      <c r="H25" s="60">
        <f t="shared" si="3"/>
        <v>2121.2916071624741</v>
      </c>
      <c r="I25" s="60">
        <f t="shared" si="12"/>
        <v>77240470</v>
      </c>
      <c r="J25" s="55" t="s">
        <v>20</v>
      </c>
      <c r="K25" s="55" t="s">
        <v>20</v>
      </c>
      <c r="L25" s="59">
        <f t="shared" si="13"/>
        <v>39873</v>
      </c>
      <c r="M25" s="60">
        <f t="shared" si="14"/>
        <v>2093.4202844029796</v>
      </c>
      <c r="N25" s="60">
        <f t="shared" si="15"/>
        <v>83470947</v>
      </c>
      <c r="O25" s="59">
        <f t="shared" si="15"/>
        <v>39873</v>
      </c>
      <c r="P25" s="60">
        <f t="shared" si="16"/>
        <v>2106.0171544654277</v>
      </c>
      <c r="Q25" s="60">
        <f t="shared" si="17"/>
        <v>83973222</v>
      </c>
      <c r="R25" s="55" t="s">
        <v>20</v>
      </c>
      <c r="S25" s="55" t="s">
        <v>20</v>
      </c>
      <c r="T25" s="60">
        <f t="shared" si="8"/>
        <v>-3461</v>
      </c>
      <c r="U25" s="61">
        <f t="shared" si="6"/>
        <v>1.095051082060859</v>
      </c>
      <c r="V25" s="60">
        <f t="shared" si="18"/>
        <v>-6732752</v>
      </c>
      <c r="W25" s="61">
        <f t="shared" si="19"/>
        <v>1.0871661190047135</v>
      </c>
      <c r="Y25" s="3"/>
    </row>
    <row r="26" spans="1:25" s="47" customFormat="1" ht="50.1" customHeight="1">
      <c r="A26" s="62"/>
      <c r="B26" s="72" t="s">
        <v>97</v>
      </c>
      <c r="C26" s="69"/>
      <c r="D26" s="73" t="s">
        <v>98</v>
      </c>
      <c r="E26" s="74" t="s">
        <v>99</v>
      </c>
      <c r="F26" s="75" t="s">
        <v>87</v>
      </c>
      <c r="G26" s="59">
        <f t="shared" si="11"/>
        <v>773</v>
      </c>
      <c r="H26" s="60">
        <f t="shared" si="3"/>
        <v>17305.407503234153</v>
      </c>
      <c r="I26" s="60">
        <f t="shared" si="12"/>
        <v>13377080</v>
      </c>
      <c r="J26" s="55" t="s">
        <v>20</v>
      </c>
      <c r="K26" s="55" t="s">
        <v>20</v>
      </c>
      <c r="L26" s="59">
        <f t="shared" si="13"/>
        <v>0</v>
      </c>
      <c r="M26" s="60">
        <f t="shared" si="14"/>
        <v>0</v>
      </c>
      <c r="N26" s="60">
        <f t="shared" si="15"/>
        <v>0</v>
      </c>
      <c r="O26" s="59">
        <f t="shared" si="15"/>
        <v>0</v>
      </c>
      <c r="P26" s="60">
        <f t="shared" si="16"/>
        <v>0</v>
      </c>
      <c r="Q26" s="60">
        <f t="shared" si="17"/>
        <v>0</v>
      </c>
      <c r="R26" s="55" t="s">
        <v>20</v>
      </c>
      <c r="S26" s="55" t="s">
        <v>20</v>
      </c>
      <c r="T26" s="60">
        <f t="shared" si="8"/>
        <v>773</v>
      </c>
      <c r="U26" s="61">
        <f t="shared" si="6"/>
        <v>0</v>
      </c>
      <c r="V26" s="60">
        <f t="shared" si="18"/>
        <v>13377080</v>
      </c>
      <c r="W26" s="61">
        <f t="shared" si="19"/>
        <v>0</v>
      </c>
      <c r="Y26" s="3"/>
    </row>
    <row r="27" spans="1:25" s="47" customFormat="1" ht="78.75" customHeight="1">
      <c r="A27" s="62"/>
      <c r="B27" s="72" t="s">
        <v>100</v>
      </c>
      <c r="C27" s="69"/>
      <c r="D27" s="73" t="s">
        <v>101</v>
      </c>
      <c r="E27" s="74" t="s">
        <v>102</v>
      </c>
      <c r="F27" s="75" t="s">
        <v>87</v>
      </c>
      <c r="G27" s="59">
        <f t="shared" si="11"/>
        <v>8698</v>
      </c>
      <c r="H27" s="60">
        <f t="shared" si="3"/>
        <v>4237.9903426074961</v>
      </c>
      <c r="I27" s="60">
        <f t="shared" si="12"/>
        <v>36862040</v>
      </c>
      <c r="J27" s="55" t="s">
        <v>20</v>
      </c>
      <c r="K27" s="55" t="s">
        <v>20</v>
      </c>
      <c r="L27" s="59">
        <f t="shared" si="13"/>
        <v>6450</v>
      </c>
      <c r="M27" s="60">
        <f t="shared" si="14"/>
        <v>5075.4674418604654</v>
      </c>
      <c r="N27" s="60">
        <f t="shared" si="15"/>
        <v>32736765</v>
      </c>
      <c r="O27" s="59">
        <f t="shared" si="15"/>
        <v>6450</v>
      </c>
      <c r="P27" s="60">
        <f t="shared" si="16"/>
        <v>5075.4674418604654</v>
      </c>
      <c r="Q27" s="60">
        <f t="shared" si="17"/>
        <v>32736765</v>
      </c>
      <c r="R27" s="55" t="s">
        <v>20</v>
      </c>
      <c r="S27" s="55" t="s">
        <v>20</v>
      </c>
      <c r="T27" s="60">
        <f t="shared" si="8"/>
        <v>2248</v>
      </c>
      <c r="U27" s="61">
        <f t="shared" si="6"/>
        <v>0.7415497815589791</v>
      </c>
      <c r="V27" s="60">
        <f t="shared" si="18"/>
        <v>4125275</v>
      </c>
      <c r="W27" s="61">
        <f t="shared" si="19"/>
        <v>0.8880888035496679</v>
      </c>
      <c r="Y27" s="3"/>
    </row>
    <row r="28" spans="1:25" s="47" customFormat="1" ht="33.950000000000003" customHeight="1">
      <c r="A28" s="62"/>
      <c r="B28" s="72" t="s">
        <v>103</v>
      </c>
      <c r="C28" s="69"/>
      <c r="D28" s="73" t="s">
        <v>104</v>
      </c>
      <c r="E28" s="74" t="s">
        <v>105</v>
      </c>
      <c r="F28" s="75" t="s">
        <v>87</v>
      </c>
      <c r="G28" s="59">
        <f t="shared" si="11"/>
        <v>10200</v>
      </c>
      <c r="H28" s="60">
        <f t="shared" si="3"/>
        <v>586</v>
      </c>
      <c r="I28" s="60">
        <f t="shared" si="12"/>
        <v>5977200</v>
      </c>
      <c r="J28" s="55" t="s">
        <v>20</v>
      </c>
      <c r="K28" s="55" t="s">
        <v>20</v>
      </c>
      <c r="L28" s="59">
        <f t="shared" si="13"/>
        <v>8809</v>
      </c>
      <c r="M28" s="60">
        <f t="shared" si="14"/>
        <v>585.18537859007836</v>
      </c>
      <c r="N28" s="60">
        <f t="shared" si="15"/>
        <v>5154898</v>
      </c>
      <c r="O28" s="59">
        <f t="shared" si="15"/>
        <v>8809</v>
      </c>
      <c r="P28" s="60">
        <f t="shared" si="16"/>
        <v>585.18537859007836</v>
      </c>
      <c r="Q28" s="60">
        <f t="shared" si="17"/>
        <v>5154898</v>
      </c>
      <c r="R28" s="55" t="s">
        <v>20</v>
      </c>
      <c r="S28" s="55" t="s">
        <v>20</v>
      </c>
      <c r="T28" s="60">
        <f t="shared" si="8"/>
        <v>1391</v>
      </c>
      <c r="U28" s="61">
        <f t="shared" si="6"/>
        <v>0.86362745098039218</v>
      </c>
      <c r="V28" s="60">
        <f t="shared" si="18"/>
        <v>822302</v>
      </c>
      <c r="W28" s="61">
        <f t="shared" si="19"/>
        <v>0.86242688884427487</v>
      </c>
      <c r="Y28" s="3"/>
    </row>
    <row r="29" spans="1:25" s="47" customFormat="1" ht="24.95" customHeight="1">
      <c r="A29" s="62" t="s">
        <v>106</v>
      </c>
      <c r="B29" s="68" t="s">
        <v>107</v>
      </c>
      <c r="C29" s="84"/>
      <c r="D29" s="70" t="s">
        <v>108</v>
      </c>
      <c r="E29" s="66" t="s">
        <v>109</v>
      </c>
      <c r="F29" s="67" t="s">
        <v>63</v>
      </c>
      <c r="G29" s="59">
        <f t="shared" si="11"/>
        <v>180697</v>
      </c>
      <c r="H29" s="60">
        <f t="shared" si="3"/>
        <v>3872.6110007360403</v>
      </c>
      <c r="I29" s="60">
        <f t="shared" si="12"/>
        <v>699769190.00000024</v>
      </c>
      <c r="J29" s="55" t="s">
        <v>20</v>
      </c>
      <c r="K29" s="55" t="s">
        <v>20</v>
      </c>
      <c r="L29" s="59">
        <f t="shared" si="13"/>
        <v>160873</v>
      </c>
      <c r="M29" s="60">
        <f t="shared" si="14"/>
        <v>3886.256827186663</v>
      </c>
      <c r="N29" s="60">
        <f t="shared" si="15"/>
        <v>625193794.56000006</v>
      </c>
      <c r="O29" s="59">
        <f t="shared" si="15"/>
        <v>160873</v>
      </c>
      <c r="P29" s="60">
        <f t="shared" si="16"/>
        <v>3886.2568340243552</v>
      </c>
      <c r="Q29" s="60">
        <f t="shared" si="17"/>
        <v>625193795.66000009</v>
      </c>
      <c r="R29" s="55" t="s">
        <v>20</v>
      </c>
      <c r="S29" s="55" t="s">
        <v>20</v>
      </c>
      <c r="T29" s="60">
        <f t="shared" si="8"/>
        <v>19824</v>
      </c>
      <c r="U29" s="61">
        <f t="shared" si="6"/>
        <v>0.89029148242638234</v>
      </c>
      <c r="V29" s="60">
        <f t="shared" si="18"/>
        <v>74575394.340000153</v>
      </c>
      <c r="W29" s="61">
        <f t="shared" si="19"/>
        <v>0.89342858273025694</v>
      </c>
      <c r="Y29" s="3"/>
    </row>
    <row r="30" spans="1:25" s="47" customFormat="1" ht="24.95" customHeight="1">
      <c r="A30" s="62" t="s">
        <v>110</v>
      </c>
      <c r="B30" s="63" t="s">
        <v>111</v>
      </c>
      <c r="C30" s="85" t="s">
        <v>27</v>
      </c>
      <c r="D30" s="70" t="s">
        <v>112</v>
      </c>
      <c r="E30" s="86" t="s">
        <v>113</v>
      </c>
      <c r="F30" s="67" t="s">
        <v>24</v>
      </c>
      <c r="G30" s="87">
        <f>G82+G113+G149</f>
        <v>24757</v>
      </c>
      <c r="H30" s="60">
        <f t="shared" si="3"/>
        <v>33778.804782485764</v>
      </c>
      <c r="I30" s="88">
        <f>I82+I113+I149</f>
        <v>836261870</v>
      </c>
      <c r="J30" s="55" t="s">
        <v>20</v>
      </c>
      <c r="K30" s="55" t="s">
        <v>20</v>
      </c>
      <c r="L30" s="87">
        <f>L82+L113+L149</f>
        <v>15918</v>
      </c>
      <c r="M30" s="60">
        <f t="shared" si="14"/>
        <v>27663.620139464761</v>
      </c>
      <c r="N30" s="88">
        <f>N82+N113+N149</f>
        <v>440349505.38000005</v>
      </c>
      <c r="O30" s="87">
        <f>O82+O113+O149</f>
        <v>15918</v>
      </c>
      <c r="P30" s="60">
        <f t="shared" si="16"/>
        <v>30698.469656992085</v>
      </c>
      <c r="Q30" s="88">
        <f>Q82+Q113+Q149</f>
        <v>488658240</v>
      </c>
      <c r="R30" s="55" t="s">
        <v>20</v>
      </c>
      <c r="S30" s="55" t="s">
        <v>20</v>
      </c>
      <c r="T30" s="60">
        <f t="shared" si="8"/>
        <v>8839</v>
      </c>
      <c r="U30" s="61">
        <f t="shared" si="6"/>
        <v>0.64296966514521148</v>
      </c>
      <c r="V30" s="60">
        <f t="shared" si="18"/>
        <v>347603630</v>
      </c>
      <c r="W30" s="61">
        <f t="shared" si="19"/>
        <v>0.58433638735674986</v>
      </c>
      <c r="Y30" s="3"/>
    </row>
    <row r="31" spans="1:25" s="47" customFormat="1" ht="33.950000000000003" customHeight="1">
      <c r="A31" s="62"/>
      <c r="B31" s="72" t="s">
        <v>114</v>
      </c>
      <c r="C31" s="89"/>
      <c r="D31" s="73" t="s">
        <v>115</v>
      </c>
      <c r="E31" s="90" t="s">
        <v>116</v>
      </c>
      <c r="F31" s="75" t="s">
        <v>117</v>
      </c>
      <c r="G31" s="87">
        <f>G83+G114+G150</f>
        <v>259351</v>
      </c>
      <c r="H31" s="60">
        <f>IF(G31&lt;&gt;0,I30/G31,0)</f>
        <v>3224.4405072662144</v>
      </c>
      <c r="I31" s="55" t="s">
        <v>20</v>
      </c>
      <c r="J31" s="55" t="s">
        <v>20</v>
      </c>
      <c r="K31" s="55" t="s">
        <v>20</v>
      </c>
      <c r="L31" s="87">
        <f>L83+L114+L150</f>
        <v>169565</v>
      </c>
      <c r="M31" s="60">
        <f>IF(L31&lt;&gt;0,N30/L31,0)</f>
        <v>2596.9363098516797</v>
      </c>
      <c r="N31" s="55" t="s">
        <v>20</v>
      </c>
      <c r="O31" s="87">
        <f>O83+O114+O150</f>
        <v>169565</v>
      </c>
      <c r="P31" s="60">
        <f>IF(O31&lt;&gt;0,Q30/O31,0)</f>
        <v>2881.8343408132573</v>
      </c>
      <c r="Q31" s="55" t="s">
        <v>20</v>
      </c>
      <c r="R31" s="55" t="s">
        <v>20</v>
      </c>
      <c r="S31" s="55" t="s">
        <v>20</v>
      </c>
      <c r="T31" s="60">
        <f t="shared" si="8"/>
        <v>89786</v>
      </c>
      <c r="U31" s="61">
        <f t="shared" si="6"/>
        <v>0.65380507497561224</v>
      </c>
      <c r="V31" s="59" t="s">
        <v>20</v>
      </c>
      <c r="W31" s="59" t="s">
        <v>20</v>
      </c>
      <c r="Y31" s="3"/>
    </row>
    <row r="32" spans="1:25" s="47" customFormat="1" ht="33.950000000000003" customHeight="1">
      <c r="A32" s="62" t="s">
        <v>118</v>
      </c>
      <c r="B32" s="68" t="s">
        <v>119</v>
      </c>
      <c r="C32" s="89"/>
      <c r="D32" s="70" t="s">
        <v>120</v>
      </c>
      <c r="E32" s="91" t="s">
        <v>121</v>
      </c>
      <c r="F32" s="67" t="s">
        <v>24</v>
      </c>
      <c r="G32" s="87">
        <f>G84+G151</f>
        <v>350</v>
      </c>
      <c r="H32" s="60">
        <f t="shared" si="3"/>
        <v>18455.932571428573</v>
      </c>
      <c r="I32" s="88">
        <f>I84+I151</f>
        <v>6459576.4000000004</v>
      </c>
      <c r="J32" s="55" t="s">
        <v>20</v>
      </c>
      <c r="K32" s="55" t="s">
        <v>20</v>
      </c>
      <c r="L32" s="87">
        <f>L84+L151</f>
        <v>854</v>
      </c>
      <c r="M32" s="60">
        <f t="shared" ref="M32:M34" si="20">IF(L32&lt;&gt;0,N32/L32,0)</f>
        <v>11343.458524590164</v>
      </c>
      <c r="N32" s="88">
        <f>N84+N151</f>
        <v>9687313.5800000001</v>
      </c>
      <c r="O32" s="87">
        <f>O84+O151</f>
        <v>854</v>
      </c>
      <c r="P32" s="60">
        <f t="shared" ref="P32:P34" si="21">IF(O32&lt;&gt;0,Q32/O32,0)</f>
        <v>11522.913348946136</v>
      </c>
      <c r="Q32" s="88">
        <f>Q84+Q151</f>
        <v>9840568</v>
      </c>
      <c r="R32" s="55" t="s">
        <v>20</v>
      </c>
      <c r="S32" s="55" t="s">
        <v>20</v>
      </c>
      <c r="T32" s="60">
        <f t="shared" si="8"/>
        <v>-504</v>
      </c>
      <c r="U32" s="61">
        <f t="shared" si="6"/>
        <v>2.44</v>
      </c>
      <c r="V32" s="60">
        <f t="shared" ref="V32:V39" si="22">I32-Q32</f>
        <v>-3380991.5999999996</v>
      </c>
      <c r="W32" s="61">
        <f t="shared" ref="W32:W39" si="23">IF(I32&lt;&gt;0,Q32/I32,0)</f>
        <v>1.5234076339742648</v>
      </c>
      <c r="Y32" s="3"/>
    </row>
    <row r="33" spans="1:25" s="47" customFormat="1" ht="24.95" customHeight="1">
      <c r="A33" s="62" t="s">
        <v>122</v>
      </c>
      <c r="B33" s="68" t="s">
        <v>123</v>
      </c>
      <c r="C33" s="89"/>
      <c r="D33" s="70" t="s">
        <v>124</v>
      </c>
      <c r="E33" s="91" t="s">
        <v>125</v>
      </c>
      <c r="F33" s="92" t="s">
        <v>126</v>
      </c>
      <c r="G33" s="87">
        <f>G85+G152</f>
        <v>0</v>
      </c>
      <c r="H33" s="60">
        <f t="shared" si="3"/>
        <v>0</v>
      </c>
      <c r="I33" s="88">
        <f>I85+I152</f>
        <v>0</v>
      </c>
      <c r="J33" s="55" t="s">
        <v>20</v>
      </c>
      <c r="K33" s="55" t="s">
        <v>20</v>
      </c>
      <c r="L33" s="87">
        <f>L85+L152</f>
        <v>0</v>
      </c>
      <c r="M33" s="60">
        <f t="shared" si="20"/>
        <v>0</v>
      </c>
      <c r="N33" s="88">
        <f>N85+N152</f>
        <v>0</v>
      </c>
      <c r="O33" s="87">
        <f>O85+O152</f>
        <v>0</v>
      </c>
      <c r="P33" s="60">
        <f t="shared" si="21"/>
        <v>0</v>
      </c>
      <c r="Q33" s="88">
        <f>Q85+Q152</f>
        <v>0</v>
      </c>
      <c r="R33" s="55" t="s">
        <v>20</v>
      </c>
      <c r="S33" s="55" t="s">
        <v>20</v>
      </c>
      <c r="T33" s="60">
        <f t="shared" si="8"/>
        <v>0</v>
      </c>
      <c r="U33" s="61">
        <f t="shared" si="6"/>
        <v>0</v>
      </c>
      <c r="V33" s="60">
        <f t="shared" si="22"/>
        <v>0</v>
      </c>
      <c r="W33" s="61">
        <f t="shared" si="23"/>
        <v>0</v>
      </c>
      <c r="Y33" s="3"/>
    </row>
    <row r="34" spans="1:25" s="47" customFormat="1" ht="63.75" customHeight="1">
      <c r="A34" s="93" t="s">
        <v>127</v>
      </c>
      <c r="B34" s="94" t="s">
        <v>128</v>
      </c>
      <c r="C34" s="89"/>
      <c r="D34" s="95" t="s">
        <v>129</v>
      </c>
      <c r="E34" s="96" t="s">
        <v>130</v>
      </c>
      <c r="F34" s="97" t="s">
        <v>24</v>
      </c>
      <c r="G34" s="54">
        <f>G30+G39</f>
        <v>49137</v>
      </c>
      <c r="H34" s="55">
        <f t="shared" si="3"/>
        <v>50608.204001058264</v>
      </c>
      <c r="I34" s="55">
        <f>I30+I39</f>
        <v>2486735320</v>
      </c>
      <c r="J34" s="55" t="s">
        <v>20</v>
      </c>
      <c r="K34" s="55" t="s">
        <v>20</v>
      </c>
      <c r="L34" s="54">
        <f>L30+L39</f>
        <v>50380</v>
      </c>
      <c r="M34" s="55">
        <f t="shared" si="20"/>
        <v>48825.179846963081</v>
      </c>
      <c r="N34" s="55">
        <f>N30+N39</f>
        <v>2459812560.6900001</v>
      </c>
      <c r="O34" s="54">
        <f>O30+O39</f>
        <v>50380</v>
      </c>
      <c r="P34" s="55">
        <f t="shared" si="21"/>
        <v>49685.497141722903</v>
      </c>
      <c r="Q34" s="55">
        <f>Q30+Q39</f>
        <v>2503155346</v>
      </c>
      <c r="R34" s="55" t="s">
        <v>20</v>
      </c>
      <c r="S34" s="55" t="s">
        <v>20</v>
      </c>
      <c r="T34" s="60">
        <f t="shared" si="8"/>
        <v>-1243</v>
      </c>
      <c r="U34" s="61">
        <f t="shared" si="6"/>
        <v>1.0252966196552495</v>
      </c>
      <c r="V34" s="60">
        <f t="shared" si="22"/>
        <v>-16420026</v>
      </c>
      <c r="W34" s="61">
        <f t="shared" si="23"/>
        <v>1.0066030453132422</v>
      </c>
      <c r="Y34" s="3"/>
    </row>
    <row r="35" spans="1:25" s="47" customFormat="1" ht="27" customHeight="1">
      <c r="A35" s="62"/>
      <c r="B35" s="72" t="s">
        <v>114</v>
      </c>
      <c r="C35" s="89"/>
      <c r="D35" s="98" t="s">
        <v>131</v>
      </c>
      <c r="E35" s="99" t="s">
        <v>132</v>
      </c>
      <c r="F35" s="100" t="s">
        <v>117</v>
      </c>
      <c r="G35" s="101">
        <f>G31+G40</f>
        <v>405631</v>
      </c>
      <c r="H35" s="60">
        <f>IF(G35&lt;&gt;0,I34/G35,0)</f>
        <v>6130.5356839097603</v>
      </c>
      <c r="I35" s="55" t="s">
        <v>20</v>
      </c>
      <c r="J35" s="55"/>
      <c r="K35" s="55"/>
      <c r="L35" s="101">
        <f>L31+L40</f>
        <v>363879</v>
      </c>
      <c r="M35" s="60">
        <f>IF(L35&lt;&gt;0,N34/L35,0)</f>
        <v>6759.9739492798435</v>
      </c>
      <c r="N35" s="55" t="s">
        <v>20</v>
      </c>
      <c r="O35" s="101">
        <f>O31+O40</f>
        <v>363879</v>
      </c>
      <c r="P35" s="60">
        <f>IF(O35&lt;&gt;0,Q34/O35,0)</f>
        <v>6879.0871306120989</v>
      </c>
      <c r="Q35" s="55" t="s">
        <v>20</v>
      </c>
      <c r="R35" s="55"/>
      <c r="S35" s="55"/>
      <c r="T35" s="60">
        <f t="shared" si="8"/>
        <v>41752</v>
      </c>
      <c r="U35" s="61">
        <f t="shared" si="6"/>
        <v>0.89706901099768011</v>
      </c>
      <c r="V35" s="54" t="s">
        <v>20</v>
      </c>
      <c r="W35" s="54" t="s">
        <v>20</v>
      </c>
      <c r="Y35" s="3"/>
    </row>
    <row r="36" spans="1:25" s="47" customFormat="1" ht="33.950000000000003" customHeight="1">
      <c r="A36" s="62" t="s">
        <v>133</v>
      </c>
      <c r="B36" s="68" t="s">
        <v>134</v>
      </c>
      <c r="C36" s="89"/>
      <c r="D36" s="70" t="s">
        <v>135</v>
      </c>
      <c r="E36" s="91" t="s">
        <v>136</v>
      </c>
      <c r="F36" s="67" t="s">
        <v>24</v>
      </c>
      <c r="G36" s="102">
        <f>G32+G41</f>
        <v>7963</v>
      </c>
      <c r="H36" s="60">
        <f t="shared" si="3"/>
        <v>119756.94969232699</v>
      </c>
      <c r="I36" s="103">
        <f>I32+I41</f>
        <v>953624590.39999986</v>
      </c>
      <c r="J36" s="55" t="s">
        <v>20</v>
      </c>
      <c r="K36" s="55" t="s">
        <v>20</v>
      </c>
      <c r="L36" s="102">
        <f>L32+L41</f>
        <v>8722</v>
      </c>
      <c r="M36" s="60">
        <f t="shared" ref="M36:M37" si="24">IF(L36&lt;&gt;0,N36/L36,0)</f>
        <v>114319.10321715205</v>
      </c>
      <c r="N36" s="103">
        <f>N32+N41</f>
        <v>997091218.26000011</v>
      </c>
      <c r="O36" s="102">
        <f>O32+O41</f>
        <v>8722</v>
      </c>
      <c r="P36" s="60">
        <f t="shared" ref="P36:P37" si="25">IF(O36&lt;&gt;0,Q36/O36,0)</f>
        <v>113396.4995413896</v>
      </c>
      <c r="Q36" s="103">
        <f>Q32+Q41</f>
        <v>989044269</v>
      </c>
      <c r="R36" s="55" t="s">
        <v>20</v>
      </c>
      <c r="S36" s="55" t="s">
        <v>20</v>
      </c>
      <c r="T36" s="60">
        <f t="shared" si="8"/>
        <v>-759</v>
      </c>
      <c r="U36" s="61">
        <f t="shared" si="6"/>
        <v>1.0953158357402988</v>
      </c>
      <c r="V36" s="60">
        <f t="shared" si="22"/>
        <v>-35419678.600000143</v>
      </c>
      <c r="W36" s="61">
        <f t="shared" si="23"/>
        <v>1.0371421615555689</v>
      </c>
      <c r="Y36" s="3"/>
    </row>
    <row r="37" spans="1:25" s="47" customFormat="1" ht="27" customHeight="1">
      <c r="A37" s="62" t="s">
        <v>137</v>
      </c>
      <c r="B37" s="68" t="s">
        <v>123</v>
      </c>
      <c r="C37" s="89"/>
      <c r="D37" s="70" t="s">
        <v>138</v>
      </c>
      <c r="E37" s="91" t="s">
        <v>139</v>
      </c>
      <c r="F37" s="92" t="s">
        <v>126</v>
      </c>
      <c r="G37" s="102">
        <f>G33+G42</f>
        <v>387</v>
      </c>
      <c r="H37" s="60">
        <f t="shared" si="3"/>
        <v>206388.78552971577</v>
      </c>
      <c r="I37" s="103">
        <f>I33+I42</f>
        <v>79872460</v>
      </c>
      <c r="J37" s="55" t="s">
        <v>20</v>
      </c>
      <c r="K37" s="55" t="s">
        <v>20</v>
      </c>
      <c r="L37" s="102">
        <f>L33+L42</f>
        <v>0</v>
      </c>
      <c r="M37" s="60">
        <f t="shared" si="24"/>
        <v>0</v>
      </c>
      <c r="N37" s="103">
        <f>N33+N42</f>
        <v>0</v>
      </c>
      <c r="O37" s="102">
        <f>O33+O42</f>
        <v>0</v>
      </c>
      <c r="P37" s="60">
        <f t="shared" si="25"/>
        <v>0</v>
      </c>
      <c r="Q37" s="103">
        <f>Q33+Q42</f>
        <v>0</v>
      </c>
      <c r="R37" s="55" t="s">
        <v>20</v>
      </c>
      <c r="S37" s="55" t="s">
        <v>20</v>
      </c>
      <c r="T37" s="60">
        <f t="shared" si="8"/>
        <v>387</v>
      </c>
      <c r="U37" s="61">
        <f t="shared" si="6"/>
        <v>0</v>
      </c>
      <c r="V37" s="60">
        <f t="shared" si="22"/>
        <v>79872460</v>
      </c>
      <c r="W37" s="61">
        <f t="shared" si="23"/>
        <v>0</v>
      </c>
      <c r="Y37" s="3"/>
    </row>
    <row r="38" spans="1:25" s="47" customFormat="1" ht="33.950000000000003" customHeight="1">
      <c r="A38" s="104" t="s">
        <v>140</v>
      </c>
      <c r="B38" s="105" t="s">
        <v>141</v>
      </c>
      <c r="C38" s="89"/>
      <c r="D38" s="106" t="s">
        <v>142</v>
      </c>
      <c r="E38" s="96" t="s">
        <v>143</v>
      </c>
      <c r="F38" s="54" t="s">
        <v>20</v>
      </c>
      <c r="G38" s="54" t="s">
        <v>20</v>
      </c>
      <c r="H38" s="54" t="s">
        <v>20</v>
      </c>
      <c r="I38" s="55">
        <f>I39+I43</f>
        <v>11405180520</v>
      </c>
      <c r="J38" s="55" t="s">
        <v>20</v>
      </c>
      <c r="K38" s="55" t="s">
        <v>20</v>
      </c>
      <c r="L38" s="54" t="s">
        <v>20</v>
      </c>
      <c r="M38" s="54" t="s">
        <v>20</v>
      </c>
      <c r="N38" s="55">
        <f>N39+N43</f>
        <v>11606803172.99</v>
      </c>
      <c r="O38" s="54" t="s">
        <v>20</v>
      </c>
      <c r="P38" s="54" t="s">
        <v>20</v>
      </c>
      <c r="Q38" s="55">
        <f>Q39+Q43</f>
        <v>11617198772</v>
      </c>
      <c r="R38" s="55" t="s">
        <v>20</v>
      </c>
      <c r="S38" s="55" t="s">
        <v>20</v>
      </c>
      <c r="T38" s="54" t="s">
        <v>20</v>
      </c>
      <c r="U38" s="54" t="s">
        <v>20</v>
      </c>
      <c r="V38" s="55">
        <f t="shared" si="22"/>
        <v>-212018252</v>
      </c>
      <c r="W38" s="56">
        <f t="shared" si="23"/>
        <v>1.0185896445591727</v>
      </c>
      <c r="Y38" s="3"/>
    </row>
    <row r="39" spans="1:25" s="47" customFormat="1" ht="24.95" customHeight="1">
      <c r="A39" s="107" t="s">
        <v>144</v>
      </c>
      <c r="B39" s="63" t="s">
        <v>145</v>
      </c>
      <c r="C39" s="89"/>
      <c r="D39" s="108" t="s">
        <v>146</v>
      </c>
      <c r="E39" s="91" t="s">
        <v>147</v>
      </c>
      <c r="F39" s="92" t="s">
        <v>148</v>
      </c>
      <c r="G39" s="102">
        <f>G91+G118+G158</f>
        <v>24380</v>
      </c>
      <c r="H39" s="60">
        <f t="shared" ref="H39:H46" si="26">IF(G39&lt;&gt;0,I39/G39,0)</f>
        <v>67697.844544708772</v>
      </c>
      <c r="I39" s="103">
        <f>I91+I118+I158</f>
        <v>1650473450</v>
      </c>
      <c r="J39" s="55" t="s">
        <v>20</v>
      </c>
      <c r="K39" s="55" t="s">
        <v>20</v>
      </c>
      <c r="L39" s="102">
        <f>L91+L118+L158</f>
        <v>34462</v>
      </c>
      <c r="M39" s="60">
        <f t="shared" ref="M39" si="27">IF(L39&lt;&gt;0,N39/L39,0)</f>
        <v>58599.705626777322</v>
      </c>
      <c r="N39" s="103">
        <f>N91+N118+N158</f>
        <v>2019463055.3100002</v>
      </c>
      <c r="O39" s="102">
        <f>O91+O118+O158</f>
        <v>34462</v>
      </c>
      <c r="P39" s="60">
        <f t="shared" ref="P39" si="28">IF(O39&lt;&gt;0,Q39/O39,0)</f>
        <v>58455.606349022113</v>
      </c>
      <c r="Q39" s="103">
        <f>Q91+Q118+Q158</f>
        <v>2014497106</v>
      </c>
      <c r="R39" s="55" t="s">
        <v>20</v>
      </c>
      <c r="S39" s="55" t="s">
        <v>20</v>
      </c>
      <c r="T39" s="60">
        <f t="shared" si="8"/>
        <v>-10082</v>
      </c>
      <c r="U39" s="61">
        <f t="shared" si="6"/>
        <v>1.4135356849876948</v>
      </c>
      <c r="V39" s="60">
        <f t="shared" si="22"/>
        <v>-364023656</v>
      </c>
      <c r="W39" s="61">
        <f t="shared" si="23"/>
        <v>1.2205571110519833</v>
      </c>
      <c r="Y39" s="3"/>
    </row>
    <row r="40" spans="1:25" s="47" customFormat="1" ht="33.950000000000003" customHeight="1">
      <c r="A40" s="107"/>
      <c r="B40" s="72" t="s">
        <v>114</v>
      </c>
      <c r="C40" s="89"/>
      <c r="D40" s="109" t="s">
        <v>149</v>
      </c>
      <c r="E40" s="99" t="s">
        <v>150</v>
      </c>
      <c r="F40" s="100" t="s">
        <v>117</v>
      </c>
      <c r="G40" s="102">
        <f>G92+G119+G159</f>
        <v>146280</v>
      </c>
      <c r="H40" s="60">
        <f>IF(G40&lt;&gt;0,I39/G40,0)</f>
        <v>11282.974090784795</v>
      </c>
      <c r="I40" s="55" t="s">
        <v>20</v>
      </c>
      <c r="J40" s="55" t="s">
        <v>20</v>
      </c>
      <c r="K40" s="55" t="s">
        <v>20</v>
      </c>
      <c r="L40" s="102">
        <f>L92+L119+L159</f>
        <v>194314</v>
      </c>
      <c r="M40" s="60">
        <f>IF(L40&lt;&gt;0,N39/L40,0)</f>
        <v>10392.782070823514</v>
      </c>
      <c r="N40" s="55" t="s">
        <v>20</v>
      </c>
      <c r="O40" s="102">
        <f>O92+O119+O159</f>
        <v>194314</v>
      </c>
      <c r="P40" s="60">
        <f>IF(O40&lt;&gt;0,Q39/O40,0)</f>
        <v>10367.225758308718</v>
      </c>
      <c r="Q40" s="55" t="s">
        <v>20</v>
      </c>
      <c r="R40" s="55" t="s">
        <v>20</v>
      </c>
      <c r="S40" s="55" t="s">
        <v>20</v>
      </c>
      <c r="T40" s="60">
        <f t="shared" si="8"/>
        <v>-48034</v>
      </c>
      <c r="U40" s="61">
        <f t="shared" si="6"/>
        <v>1.3283702488378453</v>
      </c>
      <c r="V40" s="54" t="s">
        <v>20</v>
      </c>
      <c r="W40" s="54" t="s">
        <v>20</v>
      </c>
      <c r="Y40" s="3"/>
    </row>
    <row r="41" spans="1:25" s="47" customFormat="1" ht="24.95" customHeight="1">
      <c r="A41" s="107" t="s">
        <v>151</v>
      </c>
      <c r="B41" s="63" t="s">
        <v>152</v>
      </c>
      <c r="C41" s="89"/>
      <c r="D41" s="108" t="s">
        <v>153</v>
      </c>
      <c r="E41" s="91" t="s">
        <v>154</v>
      </c>
      <c r="F41" s="67" t="s">
        <v>24</v>
      </c>
      <c r="G41" s="102">
        <f>G93+G160</f>
        <v>7613</v>
      </c>
      <c r="H41" s="60">
        <f t="shared" si="26"/>
        <v>124414.16182845132</v>
      </c>
      <c r="I41" s="103">
        <f>I93+I160</f>
        <v>947165013.99999988</v>
      </c>
      <c r="J41" s="55" t="s">
        <v>20</v>
      </c>
      <c r="K41" s="55" t="s">
        <v>20</v>
      </c>
      <c r="L41" s="102">
        <f>L93+L160</f>
        <v>7868</v>
      </c>
      <c r="M41" s="60">
        <f t="shared" ref="M41:M43" si="29">IF(L41&lt;&gt;0,N41/L41,0)</f>
        <v>125496.17497203864</v>
      </c>
      <c r="N41" s="103">
        <f>N93+N160</f>
        <v>987403904.68000007</v>
      </c>
      <c r="O41" s="102">
        <f>O93+O160</f>
        <v>7868</v>
      </c>
      <c r="P41" s="60">
        <f t="shared" ref="P41:P43" si="30">IF(O41&lt;&gt;0,Q41/O41,0)</f>
        <v>124453.95284697509</v>
      </c>
      <c r="Q41" s="103">
        <f>Q93+Q160</f>
        <v>979203701</v>
      </c>
      <c r="R41" s="55" t="s">
        <v>20</v>
      </c>
      <c r="S41" s="55" t="s">
        <v>20</v>
      </c>
      <c r="T41" s="60">
        <f t="shared" si="8"/>
        <v>-255</v>
      </c>
      <c r="U41" s="61">
        <f t="shared" si="6"/>
        <v>1.0334953369236832</v>
      </c>
      <c r="V41" s="60">
        <f t="shared" ref="V41:V43" si="31">I41-Q41</f>
        <v>-32038687.000000119</v>
      </c>
      <c r="W41" s="61">
        <f t="shared" ref="W41:W43" si="32">IF(I41&lt;&gt;0,Q41/I41,0)</f>
        <v>1.033825876723103</v>
      </c>
      <c r="Y41" s="3"/>
    </row>
    <row r="42" spans="1:25" s="47" customFormat="1" ht="37.5">
      <c r="A42" s="107" t="s">
        <v>155</v>
      </c>
      <c r="B42" s="68" t="s">
        <v>156</v>
      </c>
      <c r="C42" s="89"/>
      <c r="D42" s="108" t="s">
        <v>157</v>
      </c>
      <c r="E42" s="91" t="s">
        <v>158</v>
      </c>
      <c r="F42" s="92" t="s">
        <v>126</v>
      </c>
      <c r="G42" s="102">
        <f>G94+G161</f>
        <v>387</v>
      </c>
      <c r="H42" s="60">
        <f t="shared" si="26"/>
        <v>206388.78552971577</v>
      </c>
      <c r="I42" s="103">
        <f>I94+I161</f>
        <v>79872460</v>
      </c>
      <c r="J42" s="55" t="s">
        <v>20</v>
      </c>
      <c r="K42" s="55" t="s">
        <v>20</v>
      </c>
      <c r="L42" s="102">
        <f>L94+L161</f>
        <v>0</v>
      </c>
      <c r="M42" s="60">
        <f t="shared" si="29"/>
        <v>0</v>
      </c>
      <c r="N42" s="103">
        <f>N94+N161</f>
        <v>0</v>
      </c>
      <c r="O42" s="102">
        <f>O94+O161</f>
        <v>0</v>
      </c>
      <c r="P42" s="60">
        <f t="shared" si="30"/>
        <v>0</v>
      </c>
      <c r="Q42" s="103">
        <f>Q94+Q161</f>
        <v>0</v>
      </c>
      <c r="R42" s="55" t="s">
        <v>20</v>
      </c>
      <c r="S42" s="55" t="s">
        <v>20</v>
      </c>
      <c r="T42" s="60">
        <f t="shared" si="8"/>
        <v>387</v>
      </c>
      <c r="U42" s="61">
        <f t="shared" si="6"/>
        <v>0</v>
      </c>
      <c r="V42" s="60">
        <f t="shared" si="31"/>
        <v>79872460</v>
      </c>
      <c r="W42" s="61">
        <f t="shared" si="32"/>
        <v>0</v>
      </c>
      <c r="Y42" s="3"/>
    </row>
    <row r="43" spans="1:25" s="47" customFormat="1" ht="33.950000000000003" customHeight="1">
      <c r="A43" s="107" t="s">
        <v>159</v>
      </c>
      <c r="B43" s="110" t="s">
        <v>160</v>
      </c>
      <c r="C43" s="89"/>
      <c r="D43" s="108" t="s">
        <v>161</v>
      </c>
      <c r="E43" s="91" t="s">
        <v>162</v>
      </c>
      <c r="F43" s="92" t="s">
        <v>23</v>
      </c>
      <c r="G43" s="102">
        <f>G95+G120+G162</f>
        <v>118940</v>
      </c>
      <c r="H43" s="60">
        <f t="shared" si="26"/>
        <v>82013.679754498065</v>
      </c>
      <c r="I43" s="103">
        <f>I95+I120+I162</f>
        <v>9754707070</v>
      </c>
      <c r="J43" s="55" t="s">
        <v>20</v>
      </c>
      <c r="K43" s="55" t="s">
        <v>20</v>
      </c>
      <c r="L43" s="102">
        <f>L95+L120+L162</f>
        <v>119439</v>
      </c>
      <c r="M43" s="60">
        <f t="shared" si="29"/>
        <v>80269.762118570987</v>
      </c>
      <c r="N43" s="103">
        <f>N95+N120+N162</f>
        <v>9587340117.6800003</v>
      </c>
      <c r="O43" s="102">
        <f>O95+O120+O162</f>
        <v>119439</v>
      </c>
      <c r="P43" s="60">
        <f t="shared" si="30"/>
        <v>80398.376292500776</v>
      </c>
      <c r="Q43" s="103">
        <f>Q95+Q120+Q162</f>
        <v>9602701666</v>
      </c>
      <c r="R43" s="55" t="s">
        <v>20</v>
      </c>
      <c r="S43" s="55" t="s">
        <v>20</v>
      </c>
      <c r="T43" s="60">
        <f t="shared" si="8"/>
        <v>-499</v>
      </c>
      <c r="U43" s="61">
        <f t="shared" si="6"/>
        <v>1.0041953926349421</v>
      </c>
      <c r="V43" s="60">
        <f t="shared" si="31"/>
        <v>152005404</v>
      </c>
      <c r="W43" s="61">
        <f t="shared" si="32"/>
        <v>0.98441722514995011</v>
      </c>
      <c r="Y43" s="3"/>
    </row>
    <row r="44" spans="1:25" s="47" customFormat="1" ht="33.950000000000003" customHeight="1">
      <c r="A44" s="107"/>
      <c r="B44" s="72" t="s">
        <v>163</v>
      </c>
      <c r="C44" s="89"/>
      <c r="D44" s="109" t="s">
        <v>164</v>
      </c>
      <c r="E44" s="99" t="s">
        <v>165</v>
      </c>
      <c r="F44" s="100" t="s">
        <v>37</v>
      </c>
      <c r="G44" s="102">
        <f>G96+G121+G163</f>
        <v>1006891</v>
      </c>
      <c r="H44" s="60">
        <f>IF(G44&lt;&gt;0,I43/G44,0)</f>
        <v>9687.9474242991546</v>
      </c>
      <c r="I44" s="55" t="s">
        <v>20</v>
      </c>
      <c r="J44" s="55" t="s">
        <v>20</v>
      </c>
      <c r="K44" s="55" t="s">
        <v>20</v>
      </c>
      <c r="L44" s="102">
        <f>L96+L121+L163</f>
        <v>954963</v>
      </c>
      <c r="M44" s="60">
        <f>IF(L44&lt;&gt;0,N43/L44,0)</f>
        <v>10039.488564143323</v>
      </c>
      <c r="N44" s="55" t="s">
        <v>20</v>
      </c>
      <c r="O44" s="102">
        <f>O96+O121+O163</f>
        <v>954963</v>
      </c>
      <c r="P44" s="60">
        <f>IF(O44&lt;&gt;0,Q43/O44,0)</f>
        <v>10055.57457828209</v>
      </c>
      <c r="Q44" s="55" t="s">
        <v>20</v>
      </c>
      <c r="R44" s="55" t="s">
        <v>20</v>
      </c>
      <c r="S44" s="55" t="s">
        <v>20</v>
      </c>
      <c r="T44" s="60">
        <f t="shared" si="8"/>
        <v>51928</v>
      </c>
      <c r="U44" s="61">
        <f t="shared" si="6"/>
        <v>0.94842738687703043</v>
      </c>
      <c r="V44" s="54" t="s">
        <v>20</v>
      </c>
      <c r="W44" s="54" t="s">
        <v>20</v>
      </c>
      <c r="Y44" s="3"/>
    </row>
    <row r="45" spans="1:25" s="47" customFormat="1" ht="37.5">
      <c r="A45" s="107" t="s">
        <v>166</v>
      </c>
      <c r="B45" s="63" t="s">
        <v>167</v>
      </c>
      <c r="C45" s="89"/>
      <c r="D45" s="108" t="s">
        <v>168</v>
      </c>
      <c r="E45" s="91" t="s">
        <v>169</v>
      </c>
      <c r="F45" s="92" t="s">
        <v>23</v>
      </c>
      <c r="G45" s="102">
        <f>G97+G164</f>
        <v>6162</v>
      </c>
      <c r="H45" s="60">
        <f t="shared" si="26"/>
        <v>179623.39987017203</v>
      </c>
      <c r="I45" s="103">
        <f>I97+I164</f>
        <v>1106839390</v>
      </c>
      <c r="J45" s="55" t="s">
        <v>20</v>
      </c>
      <c r="K45" s="55" t="s">
        <v>20</v>
      </c>
      <c r="L45" s="102">
        <f>L97+L164</f>
        <v>10577</v>
      </c>
      <c r="M45" s="60">
        <f t="shared" ref="M45:M46" si="33">IF(L45&lt;&gt;0,N45/L45,0)</f>
        <v>117565.44604708331</v>
      </c>
      <c r="N45" s="103">
        <f>N97+N164</f>
        <v>1243489722.8400002</v>
      </c>
      <c r="O45" s="102">
        <f>O97+O164</f>
        <v>10577</v>
      </c>
      <c r="P45" s="60">
        <f t="shared" ref="P45:P46" si="34">IF(O45&lt;&gt;0,Q45/O45,0)</f>
        <v>117547.73858371939</v>
      </c>
      <c r="Q45" s="103">
        <f>Q97+Q164</f>
        <v>1243302431</v>
      </c>
      <c r="R45" s="55" t="s">
        <v>20</v>
      </c>
      <c r="S45" s="55" t="s">
        <v>20</v>
      </c>
      <c r="T45" s="60">
        <f t="shared" si="8"/>
        <v>-4415</v>
      </c>
      <c r="U45" s="61">
        <f t="shared" si="6"/>
        <v>1.716488153197014</v>
      </c>
      <c r="V45" s="60">
        <f t="shared" ref="V45:V72" si="35">I45-Q45</f>
        <v>-136463041</v>
      </c>
      <c r="W45" s="61">
        <f t="shared" ref="W45:W72" si="36">IF(I45&lt;&gt;0,Q45/I45,0)</f>
        <v>1.1232907341687577</v>
      </c>
      <c r="Y45" s="3"/>
    </row>
    <row r="46" spans="1:25" s="47" customFormat="1" ht="37.5">
      <c r="A46" s="111" t="s">
        <v>170</v>
      </c>
      <c r="B46" s="112" t="s">
        <v>171</v>
      </c>
      <c r="C46" s="113"/>
      <c r="D46" s="108" t="s">
        <v>172</v>
      </c>
      <c r="E46" s="91" t="s">
        <v>173</v>
      </c>
      <c r="F46" s="92" t="s">
        <v>23</v>
      </c>
      <c r="G46" s="102">
        <f>G98+G165</f>
        <v>5730</v>
      </c>
      <c r="H46" s="60">
        <f t="shared" si="26"/>
        <v>241802.66666666666</v>
      </c>
      <c r="I46" s="103">
        <f>I98+I165</f>
        <v>1385529280</v>
      </c>
      <c r="J46" s="55" t="s">
        <v>20</v>
      </c>
      <c r="K46" s="55" t="s">
        <v>20</v>
      </c>
      <c r="L46" s="102">
        <f>L98+L165</f>
        <v>5668</v>
      </c>
      <c r="M46" s="60">
        <f t="shared" si="33"/>
        <v>237747.51817219477</v>
      </c>
      <c r="N46" s="103">
        <f>N98+N165</f>
        <v>1347552933</v>
      </c>
      <c r="O46" s="102">
        <f>O98+O165</f>
        <v>5668</v>
      </c>
      <c r="P46" s="60">
        <f t="shared" si="34"/>
        <v>238769.88981474948</v>
      </c>
      <c r="Q46" s="103">
        <f>Q98+Q165</f>
        <v>1353347735.47</v>
      </c>
      <c r="R46" s="55" t="s">
        <v>20</v>
      </c>
      <c r="S46" s="55" t="s">
        <v>20</v>
      </c>
      <c r="T46" s="60">
        <f t="shared" si="8"/>
        <v>62</v>
      </c>
      <c r="U46" s="61">
        <f t="shared" si="6"/>
        <v>0.98917975567190231</v>
      </c>
      <c r="V46" s="60">
        <f t="shared" si="35"/>
        <v>32181544.529999971</v>
      </c>
      <c r="W46" s="61">
        <f t="shared" si="36"/>
        <v>0.9767731039722235</v>
      </c>
      <c r="Y46" s="3"/>
    </row>
    <row r="47" spans="1:25" s="47" customFormat="1" ht="33.950000000000003" customHeight="1">
      <c r="A47" s="93" t="s">
        <v>25</v>
      </c>
      <c r="B47" s="114" t="s">
        <v>26</v>
      </c>
      <c r="C47" s="115" t="s">
        <v>27</v>
      </c>
      <c r="D47" s="106" t="s">
        <v>174</v>
      </c>
      <c r="E47" s="96" t="s">
        <v>175</v>
      </c>
      <c r="F47" s="54" t="s">
        <v>20</v>
      </c>
      <c r="G47" s="54" t="s">
        <v>20</v>
      </c>
      <c r="H47" s="54" t="s">
        <v>20</v>
      </c>
      <c r="I47" s="55">
        <f>I48+I51+I52</f>
        <v>441218159.99999994</v>
      </c>
      <c r="J47" s="55" t="s">
        <v>20</v>
      </c>
      <c r="K47" s="55" t="s">
        <v>20</v>
      </c>
      <c r="L47" s="54" t="s">
        <v>20</v>
      </c>
      <c r="M47" s="54" t="s">
        <v>20</v>
      </c>
      <c r="N47" s="55">
        <f>N48+N51+N52</f>
        <v>439153219.06999999</v>
      </c>
      <c r="O47" s="54" t="s">
        <v>20</v>
      </c>
      <c r="P47" s="54" t="s">
        <v>20</v>
      </c>
      <c r="Q47" s="55">
        <f>Q48+Q51+Q52</f>
        <v>341282658.77999997</v>
      </c>
      <c r="R47" s="55" t="s">
        <v>20</v>
      </c>
      <c r="S47" s="55" t="s">
        <v>20</v>
      </c>
      <c r="T47" s="54" t="s">
        <v>20</v>
      </c>
      <c r="U47" s="54" t="s">
        <v>20</v>
      </c>
      <c r="V47" s="55">
        <f t="shared" si="35"/>
        <v>99935501.219999969</v>
      </c>
      <c r="W47" s="56">
        <f t="shared" si="36"/>
        <v>0.7735009338237574</v>
      </c>
      <c r="Y47" s="3"/>
    </row>
    <row r="48" spans="1:25" s="47" customFormat="1" ht="33.950000000000003" customHeight="1">
      <c r="A48" s="116" t="s">
        <v>28</v>
      </c>
      <c r="B48" s="117" t="s">
        <v>29</v>
      </c>
      <c r="C48" s="118"/>
      <c r="D48" s="108" t="s">
        <v>176</v>
      </c>
      <c r="E48" s="91" t="s">
        <v>177</v>
      </c>
      <c r="F48" s="92" t="s">
        <v>30</v>
      </c>
      <c r="G48" s="59">
        <f>G49+G50</f>
        <v>20711</v>
      </c>
      <c r="H48" s="60">
        <f t="shared" ref="H48:H56" si="37">IF(G48&lt;&gt;0,I48/G48,0)</f>
        <v>1037.0291149630632</v>
      </c>
      <c r="I48" s="60">
        <f>I49+I50</f>
        <v>21477910</v>
      </c>
      <c r="J48" s="55" t="s">
        <v>20</v>
      </c>
      <c r="K48" s="55" t="s">
        <v>20</v>
      </c>
      <c r="L48" s="59">
        <f>L49+L50</f>
        <v>5230</v>
      </c>
      <c r="M48" s="60">
        <f t="shared" ref="M48:M52" si="38">IF(L48&lt;&gt;0,N48/L48,0)</f>
        <v>4547.7695219885281</v>
      </c>
      <c r="N48" s="60">
        <f>N49+N50</f>
        <v>23784834.600000001</v>
      </c>
      <c r="O48" s="59">
        <f>O49+O50</f>
        <v>5230</v>
      </c>
      <c r="P48" s="60">
        <f t="shared" ref="P48:P52" si="39">IF(O48&lt;&gt;0,Q48/O48,0)</f>
        <v>4716.5516252390062</v>
      </c>
      <c r="Q48" s="60">
        <f>Q49+Q50</f>
        <v>24667565</v>
      </c>
      <c r="R48" s="55" t="s">
        <v>20</v>
      </c>
      <c r="S48" s="55" t="s">
        <v>20</v>
      </c>
      <c r="T48" s="60">
        <f t="shared" ref="T48:T52" si="40">G48-O48</f>
        <v>15481</v>
      </c>
      <c r="U48" s="61">
        <f t="shared" ref="U48:U52" si="41">IF(G48&lt;&gt;0,O48/G48,0)</f>
        <v>0.25252281396359422</v>
      </c>
      <c r="V48" s="60">
        <f t="shared" si="35"/>
        <v>-3189655</v>
      </c>
      <c r="W48" s="61">
        <f t="shared" si="36"/>
        <v>1.148508630495239</v>
      </c>
      <c r="Y48" s="3"/>
    </row>
    <row r="49" spans="1:259" s="47" customFormat="1" ht="50.1" customHeight="1">
      <c r="A49" s="62" t="s">
        <v>31</v>
      </c>
      <c r="B49" s="117" t="s">
        <v>32</v>
      </c>
      <c r="C49" s="118"/>
      <c r="D49" s="108" t="s">
        <v>178</v>
      </c>
      <c r="E49" s="91" t="s">
        <v>179</v>
      </c>
      <c r="F49" s="92" t="s">
        <v>30</v>
      </c>
      <c r="G49" s="102">
        <f>G124</f>
        <v>15188</v>
      </c>
      <c r="H49" s="60">
        <f t="shared" si="37"/>
        <v>11.584803792467739</v>
      </c>
      <c r="I49" s="103">
        <f>I124</f>
        <v>175950</v>
      </c>
      <c r="J49" s="55" t="s">
        <v>20</v>
      </c>
      <c r="K49" s="55" t="s">
        <v>20</v>
      </c>
      <c r="L49" s="102">
        <f>L124</f>
        <v>207</v>
      </c>
      <c r="M49" s="60">
        <f t="shared" si="38"/>
        <v>946</v>
      </c>
      <c r="N49" s="103">
        <f>N124</f>
        <v>195822</v>
      </c>
      <c r="O49" s="102">
        <f>O124</f>
        <v>207</v>
      </c>
      <c r="P49" s="60">
        <f t="shared" si="39"/>
        <v>775.29468599033817</v>
      </c>
      <c r="Q49" s="103">
        <f>Q124</f>
        <v>160486</v>
      </c>
      <c r="R49" s="55" t="s">
        <v>20</v>
      </c>
      <c r="S49" s="55" t="s">
        <v>20</v>
      </c>
      <c r="T49" s="60">
        <f t="shared" si="40"/>
        <v>14981</v>
      </c>
      <c r="U49" s="61">
        <f t="shared" si="41"/>
        <v>1.3629180932314985E-2</v>
      </c>
      <c r="V49" s="60">
        <f t="shared" si="35"/>
        <v>15464</v>
      </c>
      <c r="W49" s="61">
        <f t="shared" si="36"/>
        <v>0.91211139528275076</v>
      </c>
      <c r="Y49" s="3"/>
    </row>
    <row r="50" spans="1:259" s="47" customFormat="1" ht="33.950000000000003" customHeight="1">
      <c r="A50" s="62" t="s">
        <v>33</v>
      </c>
      <c r="B50" s="117" t="s">
        <v>34</v>
      </c>
      <c r="C50" s="118"/>
      <c r="D50" s="108" t="s">
        <v>180</v>
      </c>
      <c r="E50" s="91" t="s">
        <v>181</v>
      </c>
      <c r="F50" s="92" t="s">
        <v>30</v>
      </c>
      <c r="G50" s="102">
        <f t="shared" ref="G50:G51" si="42">G125</f>
        <v>5523</v>
      </c>
      <c r="H50" s="60">
        <f t="shared" si="37"/>
        <v>3856.9545536845917</v>
      </c>
      <c r="I50" s="103">
        <f t="shared" ref="I50:I52" si="43">I125</f>
        <v>21301960</v>
      </c>
      <c r="J50" s="55" t="s">
        <v>20</v>
      </c>
      <c r="K50" s="55" t="s">
        <v>20</v>
      </c>
      <c r="L50" s="102">
        <f t="shared" ref="L50:L51" si="44">L125</f>
        <v>5023</v>
      </c>
      <c r="M50" s="60">
        <f t="shared" si="38"/>
        <v>4696.2000000000007</v>
      </c>
      <c r="N50" s="103">
        <f t="shared" ref="N50:O52" si="45">N125</f>
        <v>23589012.600000001</v>
      </c>
      <c r="O50" s="102">
        <f t="shared" si="45"/>
        <v>5023</v>
      </c>
      <c r="P50" s="60">
        <f t="shared" si="39"/>
        <v>4878.9725263786586</v>
      </c>
      <c r="Q50" s="103">
        <f t="shared" ref="Q50:Q52" si="46">Q125</f>
        <v>24507079</v>
      </c>
      <c r="R50" s="55" t="s">
        <v>20</v>
      </c>
      <c r="S50" s="55" t="s">
        <v>20</v>
      </c>
      <c r="T50" s="60">
        <f t="shared" si="40"/>
        <v>500</v>
      </c>
      <c r="U50" s="61">
        <f t="shared" si="41"/>
        <v>0.90946949121854059</v>
      </c>
      <c r="V50" s="60">
        <f t="shared" si="35"/>
        <v>-3205119</v>
      </c>
      <c r="W50" s="61">
        <f t="shared" si="36"/>
        <v>1.1504612251642572</v>
      </c>
      <c r="Y50" s="3"/>
    </row>
    <row r="51" spans="1:259" s="47" customFormat="1" ht="50.1" customHeight="1">
      <c r="A51" s="62" t="s">
        <v>35</v>
      </c>
      <c r="B51" s="117" t="s">
        <v>36</v>
      </c>
      <c r="C51" s="118"/>
      <c r="D51" s="108" t="s">
        <v>182</v>
      </c>
      <c r="E51" s="91" t="s">
        <v>183</v>
      </c>
      <c r="F51" s="92" t="s">
        <v>37</v>
      </c>
      <c r="G51" s="102">
        <f t="shared" si="42"/>
        <v>63513</v>
      </c>
      <c r="H51" s="60">
        <f t="shared" si="37"/>
        <v>6608.7297088784962</v>
      </c>
      <c r="I51" s="103">
        <f t="shared" si="43"/>
        <v>419740249.99999994</v>
      </c>
      <c r="J51" s="55" t="s">
        <v>20</v>
      </c>
      <c r="K51" s="55" t="s">
        <v>20</v>
      </c>
      <c r="L51" s="102">
        <f t="shared" si="44"/>
        <v>71520</v>
      </c>
      <c r="M51" s="60">
        <f t="shared" si="38"/>
        <v>5807.7234965044736</v>
      </c>
      <c r="N51" s="103">
        <f t="shared" si="45"/>
        <v>415368384.46999997</v>
      </c>
      <c r="O51" s="102">
        <f t="shared" si="45"/>
        <v>71520</v>
      </c>
      <c r="P51" s="60">
        <f t="shared" si="39"/>
        <v>4426.9448235458613</v>
      </c>
      <c r="Q51" s="103">
        <f t="shared" si="46"/>
        <v>316615093.77999997</v>
      </c>
      <c r="R51" s="55" t="s">
        <v>20</v>
      </c>
      <c r="S51" s="55" t="s">
        <v>20</v>
      </c>
      <c r="T51" s="60">
        <f t="shared" si="40"/>
        <v>-8007</v>
      </c>
      <c r="U51" s="61">
        <f t="shared" si="41"/>
        <v>1.1260686788531482</v>
      </c>
      <c r="V51" s="60">
        <f t="shared" si="35"/>
        <v>103125156.21999997</v>
      </c>
      <c r="W51" s="61">
        <f t="shared" si="36"/>
        <v>0.75431196741317996</v>
      </c>
      <c r="Y51" s="3"/>
    </row>
    <row r="52" spans="1:259" s="47" customFormat="1" ht="24.95" customHeight="1">
      <c r="A52" s="62" t="s">
        <v>38</v>
      </c>
      <c r="B52" s="119" t="s">
        <v>39</v>
      </c>
      <c r="C52" s="120"/>
      <c r="D52" s="121" t="s">
        <v>184</v>
      </c>
      <c r="E52" s="91" t="s">
        <v>185</v>
      </c>
      <c r="F52" s="92" t="s">
        <v>24</v>
      </c>
      <c r="G52" s="102">
        <f>G127</f>
        <v>0</v>
      </c>
      <c r="H52" s="60">
        <f t="shared" si="37"/>
        <v>0</v>
      </c>
      <c r="I52" s="103">
        <f t="shared" si="43"/>
        <v>0</v>
      </c>
      <c r="J52" s="55" t="s">
        <v>20</v>
      </c>
      <c r="K52" s="55" t="s">
        <v>20</v>
      </c>
      <c r="L52" s="102">
        <f>L127</f>
        <v>0</v>
      </c>
      <c r="M52" s="60">
        <f t="shared" si="38"/>
        <v>0</v>
      </c>
      <c r="N52" s="103">
        <f t="shared" si="45"/>
        <v>0</v>
      </c>
      <c r="O52" s="102">
        <f>O127</f>
        <v>0</v>
      </c>
      <c r="P52" s="60">
        <f t="shared" si="39"/>
        <v>0</v>
      </c>
      <c r="Q52" s="103">
        <f t="shared" si="46"/>
        <v>0</v>
      </c>
      <c r="R52" s="55" t="s">
        <v>20</v>
      </c>
      <c r="S52" s="55" t="s">
        <v>20</v>
      </c>
      <c r="T52" s="60">
        <f t="shared" si="40"/>
        <v>0</v>
      </c>
      <c r="U52" s="61">
        <f t="shared" si="41"/>
        <v>0</v>
      </c>
      <c r="V52" s="60">
        <f t="shared" si="35"/>
        <v>0</v>
      </c>
      <c r="W52" s="61">
        <f t="shared" si="36"/>
        <v>0</v>
      </c>
      <c r="Y52" s="3"/>
    </row>
    <row r="53" spans="1:259" s="47" customFormat="1" ht="33.950000000000003" customHeight="1">
      <c r="A53" s="93" t="s">
        <v>186</v>
      </c>
      <c r="B53" s="122" t="s">
        <v>187</v>
      </c>
      <c r="C53" s="115" t="s">
        <v>27</v>
      </c>
      <c r="D53" s="106" t="s">
        <v>188</v>
      </c>
      <c r="E53" s="123" t="s">
        <v>189</v>
      </c>
      <c r="F53" s="54" t="s">
        <v>20</v>
      </c>
      <c r="G53" s="54" t="s">
        <v>20</v>
      </c>
      <c r="H53" s="54" t="s">
        <v>20</v>
      </c>
      <c r="I53" s="60">
        <f>SUM(I54:I56)</f>
        <v>523110740</v>
      </c>
      <c r="J53" s="55" t="s">
        <v>20</v>
      </c>
      <c r="K53" s="55" t="s">
        <v>20</v>
      </c>
      <c r="L53" s="54" t="s">
        <v>20</v>
      </c>
      <c r="M53" s="54" t="s">
        <v>20</v>
      </c>
      <c r="N53" s="60">
        <f>SUM(N54:N56)</f>
        <v>537945044.34000003</v>
      </c>
      <c r="O53" s="54" t="s">
        <v>20</v>
      </c>
      <c r="P53" s="54" t="s">
        <v>20</v>
      </c>
      <c r="Q53" s="60">
        <f>SUM(Q54:Q56)</f>
        <v>528105116</v>
      </c>
      <c r="R53" s="55" t="s">
        <v>20</v>
      </c>
      <c r="S53" s="55" t="s">
        <v>20</v>
      </c>
      <c r="T53" s="55" t="s">
        <v>20</v>
      </c>
      <c r="U53" s="55" t="s">
        <v>20</v>
      </c>
      <c r="V53" s="60">
        <f t="shared" si="35"/>
        <v>-4994376</v>
      </c>
      <c r="W53" s="61">
        <f t="shared" si="36"/>
        <v>1.0095474545217711</v>
      </c>
      <c r="Y53" s="3"/>
    </row>
    <row r="54" spans="1:259" s="47" customFormat="1" ht="24.95" customHeight="1">
      <c r="A54" s="62" t="s">
        <v>190</v>
      </c>
      <c r="B54" s="124" t="s">
        <v>191</v>
      </c>
      <c r="C54" s="118"/>
      <c r="D54" s="121" t="s">
        <v>192</v>
      </c>
      <c r="E54" s="125" t="s">
        <v>193</v>
      </c>
      <c r="F54" s="126" t="s">
        <v>63</v>
      </c>
      <c r="G54" s="59">
        <f>G100+G167</f>
        <v>2990</v>
      </c>
      <c r="H54" s="60">
        <f t="shared" si="37"/>
        <v>31792.003344481604</v>
      </c>
      <c r="I54" s="127">
        <f>I100+I167</f>
        <v>95058090</v>
      </c>
      <c r="J54" s="55" t="s">
        <v>20</v>
      </c>
      <c r="K54" s="55" t="s">
        <v>20</v>
      </c>
      <c r="L54" s="59">
        <f>L100+L167</f>
        <v>3548</v>
      </c>
      <c r="M54" s="60">
        <f t="shared" ref="M54:M56" si="47">IF(L54&lt;&gt;0,N54/L54,0)</f>
        <v>27187.365868094701</v>
      </c>
      <c r="N54" s="127">
        <f>N100+N167</f>
        <v>96460774.099999994</v>
      </c>
      <c r="O54" s="59">
        <f>O100+O167</f>
        <v>3548</v>
      </c>
      <c r="P54" s="60">
        <f t="shared" ref="P54:P56" si="48">IF(O54&lt;&gt;0,Q54/O54,0)</f>
        <v>27230.145997745207</v>
      </c>
      <c r="Q54" s="127">
        <f>Q100+Q167</f>
        <v>96612558</v>
      </c>
      <c r="R54" s="55" t="s">
        <v>20</v>
      </c>
      <c r="S54" s="55" t="s">
        <v>20</v>
      </c>
      <c r="T54" s="60">
        <f t="shared" ref="T54:T56" si="49">G54-O54</f>
        <v>-558</v>
      </c>
      <c r="U54" s="61">
        <f t="shared" ref="U54:U56" si="50">IF(G54&lt;&gt;0,O54/G54,0)</f>
        <v>1.1866220735785953</v>
      </c>
      <c r="V54" s="60">
        <f t="shared" si="35"/>
        <v>-1554468</v>
      </c>
      <c r="W54" s="61">
        <f t="shared" si="36"/>
        <v>1.0163528217324795</v>
      </c>
      <c r="Y54" s="3"/>
    </row>
    <row r="55" spans="1:259" s="47" customFormat="1" ht="50.1" customHeight="1">
      <c r="A55" s="62" t="s">
        <v>194</v>
      </c>
      <c r="B55" s="124" t="s">
        <v>195</v>
      </c>
      <c r="C55" s="118"/>
      <c r="D55" s="128" t="s">
        <v>196</v>
      </c>
      <c r="E55" s="125" t="s">
        <v>197</v>
      </c>
      <c r="F55" s="126" t="s">
        <v>24</v>
      </c>
      <c r="G55" s="59">
        <f t="shared" ref="G55:G56" si="51">G101+G168</f>
        <v>1674</v>
      </c>
      <c r="H55" s="60">
        <f t="shared" si="37"/>
        <v>61622.377538829161</v>
      </c>
      <c r="I55" s="127">
        <f t="shared" ref="I55:I56" si="52">I101+I168</f>
        <v>103155860.00000001</v>
      </c>
      <c r="J55" s="55" t="s">
        <v>20</v>
      </c>
      <c r="K55" s="55" t="s">
        <v>20</v>
      </c>
      <c r="L55" s="59">
        <f t="shared" ref="L55:L56" si="53">L101+L168</f>
        <v>1589</v>
      </c>
      <c r="M55" s="60">
        <f t="shared" si="47"/>
        <v>61316.791925739461</v>
      </c>
      <c r="N55" s="127">
        <f t="shared" ref="N55:O56" si="54">N101+N168</f>
        <v>97432382.370000005</v>
      </c>
      <c r="O55" s="59">
        <f t="shared" si="54"/>
        <v>1589</v>
      </c>
      <c r="P55" s="60">
        <f t="shared" si="48"/>
        <v>61237.308370044055</v>
      </c>
      <c r="Q55" s="127">
        <f t="shared" ref="Q55:Q56" si="55">Q101+Q168</f>
        <v>97306083</v>
      </c>
      <c r="R55" s="55" t="s">
        <v>20</v>
      </c>
      <c r="S55" s="55" t="s">
        <v>20</v>
      </c>
      <c r="T55" s="60">
        <f t="shared" si="49"/>
        <v>85</v>
      </c>
      <c r="U55" s="61">
        <f t="shared" si="50"/>
        <v>0.9492234169653524</v>
      </c>
      <c r="V55" s="60">
        <f t="shared" si="35"/>
        <v>5849777.0000000149</v>
      </c>
      <c r="W55" s="61">
        <f t="shared" si="36"/>
        <v>0.94329185952208616</v>
      </c>
      <c r="Y55" s="3"/>
    </row>
    <row r="56" spans="1:259" s="47" customFormat="1" ht="50.1" customHeight="1">
      <c r="A56" s="62" t="s">
        <v>198</v>
      </c>
      <c r="B56" s="124" t="s">
        <v>199</v>
      </c>
      <c r="C56" s="120"/>
      <c r="D56" s="128" t="s">
        <v>200</v>
      </c>
      <c r="E56" s="125" t="s">
        <v>201</v>
      </c>
      <c r="F56" s="126" t="s">
        <v>23</v>
      </c>
      <c r="G56" s="59">
        <f t="shared" si="51"/>
        <v>2414</v>
      </c>
      <c r="H56" s="60">
        <f t="shared" si="37"/>
        <v>134588.56255178127</v>
      </c>
      <c r="I56" s="127">
        <f t="shared" si="52"/>
        <v>324896790</v>
      </c>
      <c r="J56" s="55" t="s">
        <v>20</v>
      </c>
      <c r="K56" s="55" t="s">
        <v>20</v>
      </c>
      <c r="L56" s="59">
        <f t="shared" si="53"/>
        <v>2419</v>
      </c>
      <c r="M56" s="60">
        <f t="shared" si="47"/>
        <v>142228.97390243903</v>
      </c>
      <c r="N56" s="127">
        <f t="shared" si="54"/>
        <v>344051887.87</v>
      </c>
      <c r="O56" s="59">
        <f t="shared" si="54"/>
        <v>2419</v>
      </c>
      <c r="P56" s="60">
        <f t="shared" si="48"/>
        <v>138150.67176519224</v>
      </c>
      <c r="Q56" s="127">
        <f t="shared" si="55"/>
        <v>334186475</v>
      </c>
      <c r="R56" s="55" t="s">
        <v>20</v>
      </c>
      <c r="S56" s="55" t="s">
        <v>20</v>
      </c>
      <c r="T56" s="60">
        <f t="shared" si="49"/>
        <v>-5</v>
      </c>
      <c r="U56" s="61">
        <f t="shared" si="50"/>
        <v>1.0020712510356256</v>
      </c>
      <c r="V56" s="60">
        <f t="shared" si="35"/>
        <v>-9289685</v>
      </c>
      <c r="W56" s="61">
        <f t="shared" si="36"/>
        <v>1.0285927263239505</v>
      </c>
      <c r="Y56" s="3"/>
    </row>
    <row r="57" spans="1:259" s="47" customFormat="1" ht="57.75" customHeight="1">
      <c r="A57" s="48" t="s">
        <v>202</v>
      </c>
      <c r="B57" s="129" t="s">
        <v>203</v>
      </c>
      <c r="C57" s="130" t="s">
        <v>27</v>
      </c>
      <c r="D57" s="131" t="s">
        <v>204</v>
      </c>
      <c r="E57" s="123" t="s">
        <v>205</v>
      </c>
      <c r="F57" s="54" t="s">
        <v>20</v>
      </c>
      <c r="G57" s="54" t="s">
        <v>20</v>
      </c>
      <c r="H57" s="54" t="s">
        <v>20</v>
      </c>
      <c r="I57" s="55">
        <f>I58+I59</f>
        <v>356358310</v>
      </c>
      <c r="J57" s="55" t="s">
        <v>20</v>
      </c>
      <c r="K57" s="55" t="s">
        <v>20</v>
      </c>
      <c r="L57" s="54" t="s">
        <v>20</v>
      </c>
      <c r="M57" s="54" t="s">
        <v>20</v>
      </c>
      <c r="N57" s="55">
        <f>N58+N59</f>
        <v>0</v>
      </c>
      <c r="O57" s="54" t="s">
        <v>20</v>
      </c>
      <c r="P57" s="54" t="s">
        <v>20</v>
      </c>
      <c r="Q57" s="55">
        <f>Q58+Q59</f>
        <v>357680997.12</v>
      </c>
      <c r="R57" s="55" t="s">
        <v>20</v>
      </c>
      <c r="S57" s="55" t="s">
        <v>20</v>
      </c>
      <c r="T57" s="54" t="s">
        <v>20</v>
      </c>
      <c r="U57" s="54" t="s">
        <v>20</v>
      </c>
      <c r="V57" s="55">
        <f t="shared" si="35"/>
        <v>-1322687.1200000048</v>
      </c>
      <c r="W57" s="56">
        <f t="shared" si="36"/>
        <v>1.0037116774967307</v>
      </c>
      <c r="Y57" s="3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  <c r="HQ57" s="132"/>
      <c r="HR57" s="132"/>
      <c r="HS57" s="132"/>
      <c r="HT57" s="132"/>
      <c r="HU57" s="132"/>
      <c r="HV57" s="132"/>
      <c r="HW57" s="132"/>
      <c r="HX57" s="132"/>
      <c r="HY57" s="132"/>
      <c r="HZ57" s="132"/>
      <c r="IA57" s="132"/>
      <c r="IB57" s="132"/>
      <c r="IC57" s="132"/>
      <c r="ID57" s="132"/>
      <c r="IE57" s="132"/>
      <c r="IF57" s="132"/>
      <c r="IG57" s="132"/>
      <c r="IH57" s="132"/>
      <c r="II57" s="132"/>
      <c r="IJ57" s="132"/>
      <c r="IK57" s="132"/>
      <c r="IL57" s="132"/>
      <c r="IM57" s="132"/>
      <c r="IN57" s="132"/>
      <c r="IO57" s="132"/>
      <c r="IP57" s="132"/>
      <c r="IQ57" s="132"/>
      <c r="IR57" s="132"/>
      <c r="IS57" s="132"/>
      <c r="IT57" s="132"/>
      <c r="IU57" s="132"/>
      <c r="IV57" s="132"/>
      <c r="IW57" s="132"/>
      <c r="IX57" s="132"/>
      <c r="IY57" s="132"/>
    </row>
    <row r="58" spans="1:259" s="37" customFormat="1" ht="24.95" customHeight="1">
      <c r="A58" s="133"/>
      <c r="B58" s="134" t="s">
        <v>206</v>
      </c>
      <c r="C58" s="135"/>
      <c r="D58" s="136"/>
      <c r="E58" s="125" t="s">
        <v>207</v>
      </c>
      <c r="F58" s="59" t="s">
        <v>20</v>
      </c>
      <c r="G58" s="59" t="s">
        <v>20</v>
      </c>
      <c r="H58" s="59" t="s">
        <v>20</v>
      </c>
      <c r="I58" s="137">
        <v>151432670</v>
      </c>
      <c r="J58" s="55" t="s">
        <v>20</v>
      </c>
      <c r="K58" s="55" t="s">
        <v>20</v>
      </c>
      <c r="L58" s="59" t="s">
        <v>20</v>
      </c>
      <c r="M58" s="59" t="s">
        <v>20</v>
      </c>
      <c r="N58" s="137"/>
      <c r="O58" s="59" t="s">
        <v>20</v>
      </c>
      <c r="P58" s="59" t="s">
        <v>20</v>
      </c>
      <c r="Q58" s="137">
        <v>150495775.94999999</v>
      </c>
      <c r="R58" s="55" t="s">
        <v>20</v>
      </c>
      <c r="S58" s="55" t="s">
        <v>20</v>
      </c>
      <c r="T58" s="59" t="s">
        <v>20</v>
      </c>
      <c r="U58" s="59" t="s">
        <v>20</v>
      </c>
      <c r="V58" s="60">
        <f t="shared" si="35"/>
        <v>936894.05000001192</v>
      </c>
      <c r="W58" s="61">
        <f t="shared" si="36"/>
        <v>0.993813131274777</v>
      </c>
      <c r="Y58" s="3"/>
      <c r="GZ58" s="138"/>
      <c r="HA58" s="138"/>
      <c r="HB58" s="138"/>
      <c r="HC58" s="138"/>
      <c r="HD58" s="138"/>
      <c r="HE58" s="138"/>
      <c r="HF58" s="138"/>
      <c r="HG58" s="138"/>
      <c r="HH58" s="138"/>
      <c r="HI58" s="138"/>
      <c r="HJ58" s="138"/>
      <c r="HK58" s="138"/>
      <c r="HL58" s="138"/>
      <c r="HM58" s="138"/>
      <c r="HN58" s="138"/>
      <c r="HO58" s="138"/>
      <c r="HP58" s="138"/>
      <c r="HQ58" s="138"/>
      <c r="HR58" s="138"/>
      <c r="HS58" s="138"/>
      <c r="HT58" s="138"/>
      <c r="HU58" s="138"/>
      <c r="HV58" s="138"/>
      <c r="HW58" s="138"/>
      <c r="HX58" s="138"/>
      <c r="HY58" s="138"/>
      <c r="HZ58" s="138"/>
      <c r="IA58" s="138"/>
      <c r="IB58" s="138"/>
      <c r="IC58" s="138"/>
      <c r="ID58" s="138"/>
      <c r="IE58" s="138"/>
      <c r="IF58" s="138"/>
      <c r="IG58" s="138"/>
      <c r="IH58" s="138"/>
      <c r="II58" s="138"/>
      <c r="IJ58" s="138"/>
      <c r="IK58" s="138"/>
      <c r="IL58" s="138"/>
      <c r="IM58" s="138"/>
      <c r="IN58" s="138"/>
      <c r="IO58" s="138"/>
      <c r="IP58" s="138"/>
      <c r="IQ58" s="138"/>
      <c r="IR58" s="138"/>
      <c r="IS58" s="138"/>
      <c r="IT58" s="138"/>
      <c r="IU58" s="138"/>
      <c r="IV58" s="138"/>
      <c r="IW58" s="138"/>
      <c r="IX58" s="138"/>
      <c r="IY58" s="138"/>
    </row>
    <row r="59" spans="1:259" s="37" customFormat="1" ht="53.25" customHeight="1">
      <c r="A59" s="133"/>
      <c r="B59" s="139" t="s">
        <v>208</v>
      </c>
      <c r="C59" s="130" t="s">
        <v>27</v>
      </c>
      <c r="D59" s="140" t="s">
        <v>209</v>
      </c>
      <c r="E59" s="125" t="s">
        <v>210</v>
      </c>
      <c r="F59" s="59" t="s">
        <v>20</v>
      </c>
      <c r="G59" s="59" t="s">
        <v>20</v>
      </c>
      <c r="H59" s="59" t="s">
        <v>20</v>
      </c>
      <c r="I59" s="141">
        <f>I103+I128+I170</f>
        <v>204925640</v>
      </c>
      <c r="J59" s="55" t="s">
        <v>20</v>
      </c>
      <c r="K59" s="55" t="s">
        <v>20</v>
      </c>
      <c r="L59" s="59" t="s">
        <v>20</v>
      </c>
      <c r="M59" s="59" t="s">
        <v>20</v>
      </c>
      <c r="N59" s="141">
        <f>N103+N128+N170</f>
        <v>0</v>
      </c>
      <c r="O59" s="59" t="s">
        <v>20</v>
      </c>
      <c r="P59" s="59" t="s">
        <v>20</v>
      </c>
      <c r="Q59" s="141">
        <f>Q103+Q128+Q170</f>
        <v>207185221.16999999</v>
      </c>
      <c r="R59" s="55" t="s">
        <v>20</v>
      </c>
      <c r="S59" s="55" t="s">
        <v>20</v>
      </c>
      <c r="T59" s="59" t="s">
        <v>20</v>
      </c>
      <c r="U59" s="59" t="s">
        <v>20</v>
      </c>
      <c r="V59" s="60">
        <f t="shared" si="35"/>
        <v>-2259581.1699999869</v>
      </c>
      <c r="W59" s="61">
        <f t="shared" si="36"/>
        <v>1.0110263467763232</v>
      </c>
      <c r="Y59" s="3"/>
      <c r="GZ59" s="138"/>
      <c r="HA59" s="138"/>
      <c r="HB59" s="138"/>
      <c r="HC59" s="138"/>
      <c r="HD59" s="138"/>
      <c r="HE59" s="138"/>
      <c r="HF59" s="138"/>
      <c r="HG59" s="138"/>
      <c r="HH59" s="138"/>
      <c r="HI59" s="138"/>
      <c r="HJ59" s="138"/>
      <c r="HK59" s="138"/>
      <c r="HL59" s="138"/>
      <c r="HM59" s="138"/>
      <c r="HN59" s="138"/>
      <c r="HO59" s="138"/>
      <c r="HP59" s="138"/>
      <c r="HQ59" s="138"/>
      <c r="HR59" s="138"/>
      <c r="HS59" s="138"/>
      <c r="HT59" s="138"/>
      <c r="HU59" s="138"/>
      <c r="HV59" s="138"/>
      <c r="HW59" s="138"/>
      <c r="HX59" s="138"/>
      <c r="HY59" s="138"/>
      <c r="HZ59" s="138"/>
      <c r="IA59" s="138"/>
      <c r="IB59" s="138"/>
      <c r="IC59" s="138"/>
      <c r="ID59" s="138"/>
      <c r="IE59" s="138"/>
      <c r="IF59" s="138"/>
      <c r="IG59" s="138"/>
      <c r="IH59" s="138"/>
      <c r="II59" s="138"/>
      <c r="IJ59" s="138"/>
      <c r="IK59" s="138"/>
      <c r="IL59" s="138"/>
      <c r="IM59" s="138"/>
      <c r="IN59" s="138"/>
      <c r="IO59" s="138"/>
      <c r="IP59" s="138"/>
      <c r="IQ59" s="138"/>
      <c r="IR59" s="138"/>
      <c r="IS59" s="138"/>
      <c r="IT59" s="138"/>
      <c r="IU59" s="138"/>
      <c r="IV59" s="138"/>
      <c r="IW59" s="138"/>
      <c r="IX59" s="138"/>
      <c r="IY59" s="138"/>
    </row>
    <row r="60" spans="1:259" s="47" customFormat="1" ht="88.5" customHeight="1">
      <c r="A60" s="48" t="s">
        <v>211</v>
      </c>
      <c r="B60" s="142" t="s">
        <v>212</v>
      </c>
      <c r="C60" s="143"/>
      <c r="D60" s="144"/>
      <c r="E60" s="123" t="s">
        <v>213</v>
      </c>
      <c r="F60" s="54" t="s">
        <v>20</v>
      </c>
      <c r="G60" s="54" t="s">
        <v>20</v>
      </c>
      <c r="H60" s="54" t="s">
        <v>20</v>
      </c>
      <c r="I60" s="137">
        <v>52196390.260000005</v>
      </c>
      <c r="J60" s="55" t="s">
        <v>20</v>
      </c>
      <c r="K60" s="55" t="s">
        <v>20</v>
      </c>
      <c r="L60" s="54" t="s">
        <v>20</v>
      </c>
      <c r="M60" s="54" t="s">
        <v>20</v>
      </c>
      <c r="N60" s="54" t="s">
        <v>20</v>
      </c>
      <c r="O60" s="54" t="s">
        <v>20</v>
      </c>
      <c r="P60" s="54" t="s">
        <v>20</v>
      </c>
      <c r="Q60" s="137">
        <v>52195007.960000008</v>
      </c>
      <c r="R60" s="55" t="s">
        <v>20</v>
      </c>
      <c r="S60" s="55" t="s">
        <v>20</v>
      </c>
      <c r="T60" s="54" t="s">
        <v>20</v>
      </c>
      <c r="U60" s="54" t="s">
        <v>20</v>
      </c>
      <c r="V60" s="55">
        <f t="shared" si="35"/>
        <v>1382.2999999970198</v>
      </c>
      <c r="W60" s="56">
        <f t="shared" si="36"/>
        <v>0.99997351732575546</v>
      </c>
      <c r="Y60" s="3"/>
      <c r="GZ60" s="132"/>
      <c r="HA60" s="132"/>
      <c r="HB60" s="132"/>
      <c r="HC60" s="132"/>
      <c r="HD60" s="132"/>
      <c r="HE60" s="132"/>
      <c r="HF60" s="132"/>
      <c r="HG60" s="132"/>
      <c r="HH60" s="132"/>
      <c r="HI60" s="132"/>
      <c r="HJ60" s="132"/>
      <c r="HK60" s="132"/>
      <c r="HL60" s="132"/>
      <c r="HM60" s="132"/>
      <c r="HN60" s="132"/>
      <c r="HO60" s="132"/>
      <c r="HP60" s="132"/>
      <c r="HQ60" s="132"/>
      <c r="HR60" s="132"/>
      <c r="HS60" s="132"/>
      <c r="HT60" s="132"/>
      <c r="HU60" s="132"/>
      <c r="HV60" s="132"/>
      <c r="HW60" s="132"/>
      <c r="HX60" s="132"/>
      <c r="HY60" s="132"/>
      <c r="HZ60" s="132"/>
      <c r="IA60" s="132"/>
      <c r="IB60" s="132"/>
      <c r="IC60" s="132"/>
      <c r="ID60" s="132"/>
      <c r="IE60" s="132"/>
      <c r="IF60" s="132"/>
      <c r="IG60" s="132"/>
      <c r="IH60" s="132"/>
      <c r="II60" s="132"/>
      <c r="IJ60" s="132"/>
      <c r="IK60" s="132"/>
      <c r="IL60" s="132"/>
      <c r="IM60" s="132"/>
      <c r="IN60" s="132"/>
      <c r="IO60" s="132"/>
      <c r="IP60" s="132"/>
      <c r="IQ60" s="132"/>
      <c r="IR60" s="132"/>
      <c r="IS60" s="132"/>
      <c r="IT60" s="132"/>
      <c r="IU60" s="132"/>
      <c r="IV60" s="132"/>
      <c r="IW60" s="132"/>
      <c r="IX60" s="132"/>
      <c r="IY60" s="132"/>
    </row>
    <row r="61" spans="1:259" s="47" customFormat="1" ht="33" customHeight="1">
      <c r="A61" s="48"/>
      <c r="B61" s="142" t="s">
        <v>214</v>
      </c>
      <c r="C61" s="143"/>
      <c r="D61" s="144"/>
      <c r="E61" s="123"/>
      <c r="F61" s="54"/>
      <c r="G61" s="54"/>
      <c r="H61" s="54"/>
      <c r="I61" s="55"/>
      <c r="J61" s="55"/>
      <c r="K61" s="55"/>
      <c r="L61" s="54"/>
      <c r="M61" s="54"/>
      <c r="N61" s="55"/>
      <c r="O61" s="54"/>
      <c r="P61" s="54"/>
      <c r="Q61" s="55"/>
      <c r="R61" s="55"/>
      <c r="S61" s="55"/>
      <c r="T61" s="59"/>
      <c r="U61" s="59"/>
      <c r="V61" s="60"/>
      <c r="W61" s="61"/>
      <c r="Y61" s="3"/>
      <c r="GZ61" s="132"/>
      <c r="HA61" s="132"/>
      <c r="HB61" s="132"/>
      <c r="HC61" s="132"/>
      <c r="HD61" s="132"/>
      <c r="HE61" s="132"/>
      <c r="HF61" s="132"/>
      <c r="HG61" s="132"/>
      <c r="HH61" s="132"/>
      <c r="HI61" s="132"/>
      <c r="HJ61" s="132"/>
      <c r="HK61" s="132"/>
      <c r="HL61" s="132"/>
      <c r="HM61" s="132"/>
      <c r="HN61" s="132"/>
      <c r="HO61" s="132"/>
      <c r="HP61" s="132"/>
      <c r="HQ61" s="132"/>
      <c r="HR61" s="132"/>
      <c r="HS61" s="132"/>
      <c r="HT61" s="132"/>
      <c r="HU61" s="132"/>
      <c r="HV61" s="132"/>
      <c r="HW61" s="132"/>
      <c r="HX61" s="132"/>
      <c r="HY61" s="132"/>
      <c r="HZ61" s="132"/>
      <c r="IA61" s="132"/>
      <c r="IB61" s="132"/>
      <c r="IC61" s="132"/>
      <c r="ID61" s="132"/>
      <c r="IE61" s="132"/>
      <c r="IF61" s="132"/>
      <c r="IG61" s="132"/>
      <c r="IH61" s="132"/>
      <c r="II61" s="132"/>
      <c r="IJ61" s="132"/>
      <c r="IK61" s="132"/>
      <c r="IL61" s="132"/>
      <c r="IM61" s="132"/>
      <c r="IN61" s="132"/>
      <c r="IO61" s="132"/>
      <c r="IP61" s="132"/>
      <c r="IQ61" s="132"/>
      <c r="IR61" s="132"/>
      <c r="IS61" s="132"/>
      <c r="IT61" s="132"/>
      <c r="IU61" s="132"/>
      <c r="IV61" s="132"/>
      <c r="IW61" s="132"/>
      <c r="IX61" s="132"/>
      <c r="IY61" s="132"/>
    </row>
    <row r="62" spans="1:259" s="47" customFormat="1" ht="87.75" customHeight="1">
      <c r="A62" s="145" t="s">
        <v>215</v>
      </c>
      <c r="B62" s="146" t="s">
        <v>216</v>
      </c>
      <c r="C62" s="40" t="s">
        <v>27</v>
      </c>
      <c r="D62" s="147" t="s">
        <v>217</v>
      </c>
      <c r="E62" s="148" t="s">
        <v>218</v>
      </c>
      <c r="F62" s="43" t="s">
        <v>20</v>
      </c>
      <c r="G62" s="43" t="s">
        <v>20</v>
      </c>
      <c r="H62" s="43" t="s">
        <v>20</v>
      </c>
      <c r="I62" s="44">
        <f>I63+I64+I90+I99+I103</f>
        <v>23414253930</v>
      </c>
      <c r="J62" s="45" t="s">
        <v>20</v>
      </c>
      <c r="K62" s="45" t="s">
        <v>20</v>
      </c>
      <c r="L62" s="43" t="s">
        <v>20</v>
      </c>
      <c r="M62" s="43" t="s">
        <v>20</v>
      </c>
      <c r="N62" s="44">
        <f>N63+N64+N90+N99+N103</f>
        <v>23297629103.84</v>
      </c>
      <c r="O62" s="43" t="s">
        <v>20</v>
      </c>
      <c r="P62" s="43" t="s">
        <v>20</v>
      </c>
      <c r="Q62" s="44">
        <f>Q63+Q64+Q90+Q99+Q103</f>
        <v>23463819580.720001</v>
      </c>
      <c r="R62" s="45" t="s">
        <v>20</v>
      </c>
      <c r="S62" s="45" t="s">
        <v>20</v>
      </c>
      <c r="T62" s="43" t="s">
        <v>20</v>
      </c>
      <c r="U62" s="43" t="s">
        <v>20</v>
      </c>
      <c r="V62" s="45">
        <f t="shared" si="35"/>
        <v>-49565650.720001221</v>
      </c>
      <c r="W62" s="46">
        <f t="shared" si="36"/>
        <v>1.0021169007079271</v>
      </c>
      <c r="Y62" s="3"/>
    </row>
    <row r="63" spans="1:259" s="47" customFormat="1" ht="33.950000000000003" customHeight="1">
      <c r="A63" s="48">
        <v>1</v>
      </c>
      <c r="B63" s="142" t="s">
        <v>219</v>
      </c>
      <c r="C63" s="143"/>
      <c r="D63" s="144"/>
      <c r="E63" s="123" t="s">
        <v>220</v>
      </c>
      <c r="F63" s="53" t="s">
        <v>21</v>
      </c>
      <c r="G63" s="149">
        <v>202852</v>
      </c>
      <c r="H63" s="55">
        <f>IF(G63&lt;&gt;0,I63/G63,0)</f>
        <v>6961.6530771202661</v>
      </c>
      <c r="I63" s="137">
        <v>1412185250.0000002</v>
      </c>
      <c r="J63" s="55" t="s">
        <v>20</v>
      </c>
      <c r="K63" s="55" t="s">
        <v>20</v>
      </c>
      <c r="L63" s="149">
        <v>165011</v>
      </c>
      <c r="M63" s="55">
        <f>IF(L63&lt;&gt;0,N63/L63,0)</f>
        <v>8628.1229513789986</v>
      </c>
      <c r="N63" s="137">
        <v>1423735196.3299999</v>
      </c>
      <c r="O63" s="149">
        <v>165011</v>
      </c>
      <c r="P63" s="55">
        <f>IF(O63&lt;&gt;0,Q63/O63,0)</f>
        <v>8433.0918666028319</v>
      </c>
      <c r="Q63" s="137">
        <v>1391552922</v>
      </c>
      <c r="R63" s="55" t="s">
        <v>20</v>
      </c>
      <c r="S63" s="55" t="s">
        <v>20</v>
      </c>
      <c r="T63" s="55">
        <f>G63-O63</f>
        <v>37841</v>
      </c>
      <c r="U63" s="56">
        <f>IF(G63&lt;&gt;0,O63/G63,0)</f>
        <v>0.81345512984836232</v>
      </c>
      <c r="V63" s="55">
        <f t="shared" si="35"/>
        <v>20632328.000000238</v>
      </c>
      <c r="W63" s="56">
        <f t="shared" si="36"/>
        <v>0.98538978650286835</v>
      </c>
      <c r="Y63" s="3"/>
    </row>
    <row r="64" spans="1:259" s="47" customFormat="1" ht="24.95" customHeight="1">
      <c r="A64" s="48" t="s">
        <v>47</v>
      </c>
      <c r="B64" s="57" t="s">
        <v>48</v>
      </c>
      <c r="C64" s="150" t="s">
        <v>27</v>
      </c>
      <c r="D64" s="58" t="s">
        <v>221</v>
      </c>
      <c r="E64" s="123" t="s">
        <v>222</v>
      </c>
      <c r="F64" s="54" t="s">
        <v>20</v>
      </c>
      <c r="G64" s="54" t="s">
        <v>20</v>
      </c>
      <c r="H64" s="54" t="s">
        <v>20</v>
      </c>
      <c r="I64" s="55">
        <f>I65+I82</f>
        <v>9974133470</v>
      </c>
      <c r="J64" s="55" t="s">
        <v>20</v>
      </c>
      <c r="K64" s="55" t="s">
        <v>20</v>
      </c>
      <c r="L64" s="54" t="s">
        <v>20</v>
      </c>
      <c r="M64" s="54" t="s">
        <v>20</v>
      </c>
      <c r="N64" s="55">
        <f>N65+N82</f>
        <v>9830741544.2800007</v>
      </c>
      <c r="O64" s="54" t="s">
        <v>20</v>
      </c>
      <c r="P64" s="54" t="s">
        <v>20</v>
      </c>
      <c r="Q64" s="55">
        <f>Q65+Q82</f>
        <v>9800611158</v>
      </c>
      <c r="R64" s="55" t="s">
        <v>20</v>
      </c>
      <c r="S64" s="55" t="s">
        <v>20</v>
      </c>
      <c r="T64" s="54" t="s">
        <v>20</v>
      </c>
      <c r="U64" s="54" t="s">
        <v>20</v>
      </c>
      <c r="V64" s="55">
        <f t="shared" si="35"/>
        <v>173522312</v>
      </c>
      <c r="W64" s="56">
        <f t="shared" si="36"/>
        <v>0.98260276819816805</v>
      </c>
      <c r="Y64" s="3"/>
    </row>
    <row r="65" spans="1:25" s="47" customFormat="1" ht="33.950000000000003" customHeight="1">
      <c r="A65" s="62" t="s">
        <v>51</v>
      </c>
      <c r="B65" s="63" t="s">
        <v>52</v>
      </c>
      <c r="C65" s="151"/>
      <c r="D65" s="70" t="s">
        <v>223</v>
      </c>
      <c r="E65" s="125" t="s">
        <v>224</v>
      </c>
      <c r="F65" s="67" t="s">
        <v>55</v>
      </c>
      <c r="G65" s="54" t="s">
        <v>20</v>
      </c>
      <c r="H65" s="54" t="s">
        <v>20</v>
      </c>
      <c r="I65" s="60">
        <f>I66+I71+I72+I81</f>
        <v>9150783830</v>
      </c>
      <c r="J65" s="55" t="s">
        <v>20</v>
      </c>
      <c r="K65" s="55" t="s">
        <v>20</v>
      </c>
      <c r="L65" s="54" t="s">
        <v>20</v>
      </c>
      <c r="M65" s="54" t="s">
        <v>20</v>
      </c>
      <c r="N65" s="60">
        <f>N66+N71+N72+N81</f>
        <v>9403498462.6900005</v>
      </c>
      <c r="O65" s="54" t="s">
        <v>20</v>
      </c>
      <c r="P65" s="54" t="s">
        <v>20</v>
      </c>
      <c r="Q65" s="60">
        <f>Q66+Q71+Q72+Q81</f>
        <v>9326958698</v>
      </c>
      <c r="R65" s="55" t="s">
        <v>20</v>
      </c>
      <c r="S65" s="55" t="s">
        <v>20</v>
      </c>
      <c r="T65" s="59" t="s">
        <v>20</v>
      </c>
      <c r="U65" s="59" t="s">
        <v>20</v>
      </c>
      <c r="V65" s="60">
        <f t="shared" si="35"/>
        <v>-176174868</v>
      </c>
      <c r="W65" s="61">
        <f t="shared" si="36"/>
        <v>1.0192524346846035</v>
      </c>
      <c r="Y65" s="3"/>
    </row>
    <row r="66" spans="1:25" s="47" customFormat="1" ht="33.950000000000003" customHeight="1">
      <c r="A66" s="62" t="s">
        <v>56</v>
      </c>
      <c r="B66" s="152" t="s">
        <v>225</v>
      </c>
      <c r="C66" s="153"/>
      <c r="D66" s="154" t="s">
        <v>226</v>
      </c>
      <c r="E66" s="125" t="s">
        <v>227</v>
      </c>
      <c r="F66" s="67" t="s">
        <v>55</v>
      </c>
      <c r="G66" s="71">
        <f>G67+G68+G70</f>
        <v>1956031</v>
      </c>
      <c r="H66" s="60">
        <f t="shared" ref="H66:H72" si="56">IF(G66&lt;&gt;0,I66/G66,0)</f>
        <v>1374.4580070561253</v>
      </c>
      <c r="I66" s="60">
        <f>I67+I68+I70</f>
        <v>2688482470</v>
      </c>
      <c r="J66" s="55" t="s">
        <v>20</v>
      </c>
      <c r="K66" s="55" t="s">
        <v>20</v>
      </c>
      <c r="L66" s="71">
        <f>L67+L68+L70</f>
        <v>3059364</v>
      </c>
      <c r="M66" s="60">
        <f t="shared" ref="M66:M72" si="57">IF(L66&lt;&gt;0,N66/L66,0)</f>
        <v>1444.1899387421699</v>
      </c>
      <c r="N66" s="60">
        <f>N67+N68+N70</f>
        <v>4418302707.75</v>
      </c>
      <c r="O66" s="71">
        <f>O67+O68+O70</f>
        <v>3059364</v>
      </c>
      <c r="P66" s="60">
        <f t="shared" ref="P66:P72" si="58">IF(O66&lt;&gt;0,Q66/O66,0)</f>
        <v>1429.8935224510715</v>
      </c>
      <c r="Q66" s="60">
        <f>Q67+Q68+Q70</f>
        <v>4374564766.4200001</v>
      </c>
      <c r="R66" s="55" t="s">
        <v>20</v>
      </c>
      <c r="S66" s="55" t="s">
        <v>20</v>
      </c>
      <c r="T66" s="60">
        <f>G66-O66</f>
        <v>-1103333</v>
      </c>
      <c r="U66" s="61">
        <f>IF(G66&lt;&gt;0,O66/G66,0)</f>
        <v>1.5640672361532102</v>
      </c>
      <c r="V66" s="60">
        <f t="shared" si="35"/>
        <v>-1686082296.4200001</v>
      </c>
      <c r="W66" s="61">
        <f t="shared" si="36"/>
        <v>1.6271501916915978</v>
      </c>
      <c r="Y66" s="3"/>
    </row>
    <row r="67" spans="1:25" s="47" customFormat="1" ht="24.95" customHeight="1">
      <c r="A67" s="62"/>
      <c r="B67" s="155" t="s">
        <v>60</v>
      </c>
      <c r="C67" s="155"/>
      <c r="D67" s="155"/>
      <c r="E67" s="156" t="s">
        <v>228</v>
      </c>
      <c r="F67" s="75" t="s">
        <v>63</v>
      </c>
      <c r="G67" s="149">
        <v>214993</v>
      </c>
      <c r="H67" s="60">
        <f t="shared" si="56"/>
        <v>3723.7399822319799</v>
      </c>
      <c r="I67" s="137">
        <v>800578030</v>
      </c>
      <c r="J67" s="55" t="s">
        <v>20</v>
      </c>
      <c r="K67" s="55" t="s">
        <v>20</v>
      </c>
      <c r="L67" s="149">
        <v>211083</v>
      </c>
      <c r="M67" s="60">
        <f t="shared" si="57"/>
        <v>3157.6128821364109</v>
      </c>
      <c r="N67" s="137">
        <v>666518400</v>
      </c>
      <c r="O67" s="149">
        <v>211083</v>
      </c>
      <c r="P67" s="60">
        <f t="shared" si="58"/>
        <v>3157.6128821364109</v>
      </c>
      <c r="Q67" s="137">
        <v>666518400</v>
      </c>
      <c r="R67" s="55" t="s">
        <v>20</v>
      </c>
      <c r="S67" s="55" t="s">
        <v>20</v>
      </c>
      <c r="T67" s="60">
        <f t="shared" ref="T67:T89" si="59">G67-O67</f>
        <v>3910</v>
      </c>
      <c r="U67" s="61">
        <f t="shared" ref="U67:U89" si="60">IF(G67&lt;&gt;0,O67/G67,0)</f>
        <v>0.98181336136525377</v>
      </c>
      <c r="V67" s="60">
        <f t="shared" si="35"/>
        <v>134059630</v>
      </c>
      <c r="W67" s="61">
        <f t="shared" si="36"/>
        <v>0.83254645396651716</v>
      </c>
      <c r="Y67" s="3"/>
    </row>
    <row r="68" spans="1:25" s="47" customFormat="1" ht="24.95" customHeight="1">
      <c r="A68" s="62"/>
      <c r="B68" s="155" t="s">
        <v>64</v>
      </c>
      <c r="C68" s="155"/>
      <c r="D68" s="155"/>
      <c r="E68" s="156" t="s">
        <v>229</v>
      </c>
      <c r="F68" s="75" t="s">
        <v>63</v>
      </c>
      <c r="G68" s="149">
        <v>268275</v>
      </c>
      <c r="H68" s="60">
        <f t="shared" si="56"/>
        <v>3005.6899822942878</v>
      </c>
      <c r="I68" s="137">
        <v>806351480</v>
      </c>
      <c r="J68" s="55" t="s">
        <v>20</v>
      </c>
      <c r="K68" s="55" t="s">
        <v>20</v>
      </c>
      <c r="L68" s="149">
        <v>213004</v>
      </c>
      <c r="M68" s="60">
        <f t="shared" si="57"/>
        <v>2664.9972347937128</v>
      </c>
      <c r="N68" s="137">
        <v>567655071</v>
      </c>
      <c r="O68" s="149">
        <v>213004</v>
      </c>
      <c r="P68" s="60">
        <f t="shared" si="58"/>
        <v>2664.9972347937128</v>
      </c>
      <c r="Q68" s="137">
        <v>567655071</v>
      </c>
      <c r="R68" s="55" t="s">
        <v>20</v>
      </c>
      <c r="S68" s="55" t="s">
        <v>20</v>
      </c>
      <c r="T68" s="60">
        <f t="shared" si="59"/>
        <v>55271</v>
      </c>
      <c r="U68" s="61">
        <f t="shared" si="60"/>
        <v>0.79397633025813064</v>
      </c>
      <c r="V68" s="60">
        <f t="shared" si="35"/>
        <v>238696409</v>
      </c>
      <c r="W68" s="61">
        <f t="shared" si="36"/>
        <v>0.70397969753834888</v>
      </c>
      <c r="Y68" s="3"/>
    </row>
    <row r="69" spans="1:25" s="47" customFormat="1" ht="24.95" customHeight="1">
      <c r="A69" s="62"/>
      <c r="B69" s="157" t="s">
        <v>67</v>
      </c>
      <c r="C69" s="157"/>
      <c r="D69" s="157"/>
      <c r="E69" s="156" t="s">
        <v>230</v>
      </c>
      <c r="F69" s="75" t="s">
        <v>63</v>
      </c>
      <c r="G69" s="149">
        <v>35042</v>
      </c>
      <c r="H69" s="60">
        <f t="shared" si="56"/>
        <v>1495.759945208607</v>
      </c>
      <c r="I69" s="137">
        <v>52414420.000000007</v>
      </c>
      <c r="J69" s="55" t="s">
        <v>20</v>
      </c>
      <c r="K69" s="55" t="s">
        <v>20</v>
      </c>
      <c r="L69" s="149">
        <v>47887</v>
      </c>
      <c r="M69" s="60">
        <f t="shared" si="57"/>
        <v>1432.5223755925408</v>
      </c>
      <c r="N69" s="137">
        <v>68599199</v>
      </c>
      <c r="O69" s="149">
        <v>47887</v>
      </c>
      <c r="P69" s="60">
        <f t="shared" si="58"/>
        <v>1432.5223755925408</v>
      </c>
      <c r="Q69" s="137">
        <v>68599199</v>
      </c>
      <c r="R69" s="55" t="s">
        <v>20</v>
      </c>
      <c r="S69" s="55" t="s">
        <v>20</v>
      </c>
      <c r="T69" s="60">
        <f t="shared" si="59"/>
        <v>-12845</v>
      </c>
      <c r="U69" s="61">
        <f t="shared" si="60"/>
        <v>1.3665601278465842</v>
      </c>
      <c r="V69" s="60">
        <f t="shared" si="35"/>
        <v>-16184778.999999993</v>
      </c>
      <c r="W69" s="61">
        <f t="shared" si="36"/>
        <v>1.3087848534811601</v>
      </c>
      <c r="Y69" s="3"/>
    </row>
    <row r="70" spans="1:25" s="47" customFormat="1" ht="24.95" customHeight="1">
      <c r="A70" s="62"/>
      <c r="B70" s="155" t="s">
        <v>70</v>
      </c>
      <c r="C70" s="155"/>
      <c r="D70" s="155"/>
      <c r="E70" s="156" t="s">
        <v>231</v>
      </c>
      <c r="F70" s="75" t="s">
        <v>30</v>
      </c>
      <c r="G70" s="149">
        <v>1472763</v>
      </c>
      <c r="H70" s="60">
        <f t="shared" si="56"/>
        <v>734.36999707352777</v>
      </c>
      <c r="I70" s="137">
        <v>1081552960</v>
      </c>
      <c r="J70" s="55" t="s">
        <v>20</v>
      </c>
      <c r="K70" s="55" t="s">
        <v>20</v>
      </c>
      <c r="L70" s="149">
        <v>2635277</v>
      </c>
      <c r="M70" s="60">
        <f t="shared" si="57"/>
        <v>1208.2711748138813</v>
      </c>
      <c r="N70" s="137">
        <v>3184129236.7500005</v>
      </c>
      <c r="O70" s="149">
        <v>2635277</v>
      </c>
      <c r="P70" s="60">
        <f t="shared" si="58"/>
        <v>1191.6740803414593</v>
      </c>
      <c r="Q70" s="137">
        <v>3140391295.4200001</v>
      </c>
      <c r="R70" s="55" t="s">
        <v>20</v>
      </c>
      <c r="S70" s="55" t="s">
        <v>20</v>
      </c>
      <c r="T70" s="60">
        <f t="shared" si="59"/>
        <v>-1162514</v>
      </c>
      <c r="U70" s="61">
        <f t="shared" si="60"/>
        <v>1.7893422091673949</v>
      </c>
      <c r="V70" s="60">
        <f t="shared" si="35"/>
        <v>-2058838335.4200001</v>
      </c>
      <c r="W70" s="61">
        <f t="shared" si="36"/>
        <v>2.9035945640794143</v>
      </c>
      <c r="Y70" s="3"/>
    </row>
    <row r="71" spans="1:25" s="47" customFormat="1" ht="24.95" customHeight="1">
      <c r="A71" s="62" t="s">
        <v>73</v>
      </c>
      <c r="B71" s="158" t="s">
        <v>232</v>
      </c>
      <c r="C71" s="158"/>
      <c r="D71" s="158"/>
      <c r="E71" s="125" t="s">
        <v>233</v>
      </c>
      <c r="F71" s="67" t="s">
        <v>30</v>
      </c>
      <c r="G71" s="149">
        <v>372805</v>
      </c>
      <c r="H71" s="60">
        <f t="shared" si="56"/>
        <v>1591.8899961105672</v>
      </c>
      <c r="I71" s="137">
        <v>593464550</v>
      </c>
      <c r="J71" s="55" t="s">
        <v>20</v>
      </c>
      <c r="K71" s="55" t="s">
        <v>20</v>
      </c>
      <c r="L71" s="149">
        <v>387221</v>
      </c>
      <c r="M71" s="60">
        <f t="shared" si="57"/>
        <v>1447.0057987040991</v>
      </c>
      <c r="N71" s="137">
        <v>560311032.38</v>
      </c>
      <c r="O71" s="149">
        <v>387221</v>
      </c>
      <c r="P71" s="60">
        <f t="shared" si="58"/>
        <v>1454.4930393496222</v>
      </c>
      <c r="Q71" s="137">
        <v>563210249.19000006</v>
      </c>
      <c r="R71" s="55" t="s">
        <v>20</v>
      </c>
      <c r="S71" s="55" t="s">
        <v>20</v>
      </c>
      <c r="T71" s="60">
        <f t="shared" si="59"/>
        <v>-14416</v>
      </c>
      <c r="U71" s="61">
        <f t="shared" si="60"/>
        <v>1.0386690092675797</v>
      </c>
      <c r="V71" s="60">
        <f t="shared" si="35"/>
        <v>30254300.809999943</v>
      </c>
      <c r="W71" s="61">
        <f t="shared" si="36"/>
        <v>0.94902087949482417</v>
      </c>
      <c r="Y71" s="3"/>
    </row>
    <row r="72" spans="1:25" s="47" customFormat="1" ht="65.25" customHeight="1">
      <c r="A72" s="62" t="s">
        <v>77</v>
      </c>
      <c r="B72" s="159" t="s">
        <v>234</v>
      </c>
      <c r="C72" s="160"/>
      <c r="D72" s="161"/>
      <c r="E72" s="125" t="s">
        <v>235</v>
      </c>
      <c r="F72" s="32" t="s">
        <v>22</v>
      </c>
      <c r="G72" s="149">
        <v>1234192</v>
      </c>
      <c r="H72" s="60">
        <f t="shared" si="56"/>
        <v>4188.2200014260334</v>
      </c>
      <c r="I72" s="137">
        <v>5169067619.999999</v>
      </c>
      <c r="J72" s="55" t="s">
        <v>20</v>
      </c>
      <c r="K72" s="55" t="s">
        <v>20</v>
      </c>
      <c r="L72" s="149">
        <v>596362</v>
      </c>
      <c r="M72" s="60">
        <f t="shared" si="57"/>
        <v>6371.4504411749922</v>
      </c>
      <c r="N72" s="137">
        <v>3799690928.000001</v>
      </c>
      <c r="O72" s="149">
        <v>596362</v>
      </c>
      <c r="P72" s="60">
        <f t="shared" si="58"/>
        <v>6311.585726001992</v>
      </c>
      <c r="Q72" s="137">
        <v>3763989886.73</v>
      </c>
      <c r="R72" s="55" t="s">
        <v>20</v>
      </c>
      <c r="S72" s="55" t="s">
        <v>20</v>
      </c>
      <c r="T72" s="60">
        <f t="shared" si="59"/>
        <v>637830</v>
      </c>
      <c r="U72" s="61">
        <f t="shared" si="60"/>
        <v>0.48320034484099716</v>
      </c>
      <c r="V72" s="60">
        <f t="shared" si="35"/>
        <v>1405077733.269999</v>
      </c>
      <c r="W72" s="61">
        <f t="shared" si="36"/>
        <v>0.72817578786674897</v>
      </c>
      <c r="Y72" s="3"/>
    </row>
    <row r="73" spans="1:25" s="47" customFormat="1" ht="24.95" customHeight="1">
      <c r="A73" s="62"/>
      <c r="B73" s="155" t="s">
        <v>81</v>
      </c>
      <c r="C73" s="155"/>
      <c r="D73" s="155"/>
      <c r="E73" s="156" t="s">
        <v>236</v>
      </c>
      <c r="F73" s="75" t="s">
        <v>30</v>
      </c>
      <c r="G73" s="149">
        <v>3468079</v>
      </c>
      <c r="H73" s="60">
        <f>IF(G73&lt;&gt;0,I72/G73,0)</f>
        <v>1490.4699748765813</v>
      </c>
      <c r="I73" s="60" t="s">
        <v>20</v>
      </c>
      <c r="J73" s="55" t="s">
        <v>20</v>
      </c>
      <c r="K73" s="55" t="s">
        <v>20</v>
      </c>
      <c r="L73" s="149">
        <v>1820170</v>
      </c>
      <c r="M73" s="60">
        <f>IF(L73&lt;&gt;0,N72/L73,0)</f>
        <v>2087.5472774521068</v>
      </c>
      <c r="N73" s="60" t="s">
        <v>20</v>
      </c>
      <c r="O73" s="149">
        <v>1820170</v>
      </c>
      <c r="P73" s="60">
        <f>IF(O73&lt;&gt;0,Q72/O73,0)</f>
        <v>2067.9331527989143</v>
      </c>
      <c r="Q73" s="60" t="s">
        <v>20</v>
      </c>
      <c r="R73" s="55" t="s">
        <v>20</v>
      </c>
      <c r="S73" s="55" t="s">
        <v>20</v>
      </c>
      <c r="T73" s="60">
        <f t="shared" si="59"/>
        <v>1647909</v>
      </c>
      <c r="U73" s="61">
        <f t="shared" si="60"/>
        <v>0.52483521857489401</v>
      </c>
      <c r="V73" s="59" t="s">
        <v>20</v>
      </c>
      <c r="W73" s="59" t="s">
        <v>20</v>
      </c>
      <c r="Y73" s="3"/>
    </row>
    <row r="74" spans="1:25" s="47" customFormat="1" ht="24.95" customHeight="1">
      <c r="A74" s="62"/>
      <c r="B74" s="155" t="s">
        <v>84</v>
      </c>
      <c r="C74" s="155"/>
      <c r="D74" s="155"/>
      <c r="E74" s="156" t="s">
        <v>237</v>
      </c>
      <c r="F74" s="75" t="s">
        <v>87</v>
      </c>
      <c r="G74" s="149">
        <v>49754</v>
      </c>
      <c r="H74" s="60">
        <f t="shared" ref="H74:H89" si="61">IF(G74&lt;&gt;0,I74/G74,0)</f>
        <v>4550.4662941673032</v>
      </c>
      <c r="I74" s="137">
        <v>226403900</v>
      </c>
      <c r="J74" s="55" t="s">
        <v>20</v>
      </c>
      <c r="K74" s="55" t="s">
        <v>20</v>
      </c>
      <c r="L74" s="149">
        <v>58959</v>
      </c>
      <c r="M74" s="60">
        <f t="shared" ref="M74:M82" si="62">IF(L74&lt;&gt;0,N74/L74,0)</f>
        <v>4589.1165894943942</v>
      </c>
      <c r="N74" s="137">
        <v>270569725</v>
      </c>
      <c r="O74" s="149">
        <v>58959</v>
      </c>
      <c r="P74" s="60">
        <f t="shared" ref="P74:P82" si="63">IF(O74&lt;&gt;0,Q74/O74,0)</f>
        <v>4587.7265218202483</v>
      </c>
      <c r="Q74" s="137">
        <v>270487768</v>
      </c>
      <c r="R74" s="55" t="s">
        <v>20</v>
      </c>
      <c r="S74" s="55" t="s">
        <v>20</v>
      </c>
      <c r="T74" s="60">
        <f t="shared" si="59"/>
        <v>-9205</v>
      </c>
      <c r="U74" s="61">
        <f t="shared" si="60"/>
        <v>1.185010250432126</v>
      </c>
      <c r="V74" s="60">
        <f t="shared" ref="V74:V82" si="64">I74-Q74</f>
        <v>-44083868</v>
      </c>
      <c r="W74" s="61">
        <f t="shared" ref="W74:W82" si="65">IF(I74&lt;&gt;0,Q74/I74,0)</f>
        <v>1.1947133772872287</v>
      </c>
      <c r="Y74" s="3"/>
    </row>
    <row r="75" spans="1:25" s="47" customFormat="1" ht="24.95" customHeight="1">
      <c r="A75" s="62"/>
      <c r="B75" s="155" t="s">
        <v>88</v>
      </c>
      <c r="C75" s="155"/>
      <c r="D75" s="155"/>
      <c r="E75" s="156" t="s">
        <v>238</v>
      </c>
      <c r="F75" s="75" t="s">
        <v>87</v>
      </c>
      <c r="G75" s="149">
        <v>18360</v>
      </c>
      <c r="H75" s="60">
        <f t="shared" si="61"/>
        <v>6048.088235294118</v>
      </c>
      <c r="I75" s="137">
        <v>111042900</v>
      </c>
      <c r="J75" s="55" t="s">
        <v>20</v>
      </c>
      <c r="K75" s="55" t="s">
        <v>20</v>
      </c>
      <c r="L75" s="149">
        <v>25561</v>
      </c>
      <c r="M75" s="60">
        <f t="shared" si="62"/>
        <v>5881.5395720042252</v>
      </c>
      <c r="N75" s="137">
        <v>150338033</v>
      </c>
      <c r="O75" s="149">
        <v>25561</v>
      </c>
      <c r="P75" s="60">
        <f t="shared" si="63"/>
        <v>5805.9061852040213</v>
      </c>
      <c r="Q75" s="137">
        <v>148404768</v>
      </c>
      <c r="R75" s="55" t="s">
        <v>20</v>
      </c>
      <c r="S75" s="55" t="s">
        <v>20</v>
      </c>
      <c r="T75" s="60">
        <f t="shared" si="59"/>
        <v>-7201</v>
      </c>
      <c r="U75" s="61">
        <f t="shared" si="60"/>
        <v>1.3922113289760349</v>
      </c>
      <c r="V75" s="60">
        <f t="shared" si="64"/>
        <v>-37361868</v>
      </c>
      <c r="W75" s="61">
        <f t="shared" si="65"/>
        <v>1.3364633668609158</v>
      </c>
      <c r="Y75" s="3"/>
    </row>
    <row r="76" spans="1:25" s="47" customFormat="1" ht="24.95" customHeight="1">
      <c r="A76" s="62"/>
      <c r="B76" s="155" t="s">
        <v>91</v>
      </c>
      <c r="C76" s="155"/>
      <c r="D76" s="155"/>
      <c r="E76" s="156" t="s">
        <v>239</v>
      </c>
      <c r="F76" s="75" t="s">
        <v>87</v>
      </c>
      <c r="G76" s="149">
        <v>47198</v>
      </c>
      <c r="H76" s="60">
        <f t="shared" si="61"/>
        <v>1117.0386457053264</v>
      </c>
      <c r="I76" s="137">
        <v>52721990</v>
      </c>
      <c r="J76" s="55" t="s">
        <v>20</v>
      </c>
      <c r="K76" s="55" t="s">
        <v>20</v>
      </c>
      <c r="L76" s="149">
        <v>51939</v>
      </c>
      <c r="M76" s="60">
        <f t="shared" si="62"/>
        <v>1115.2239550241629</v>
      </c>
      <c r="N76" s="137">
        <v>57923617</v>
      </c>
      <c r="O76" s="149">
        <v>51939</v>
      </c>
      <c r="P76" s="60">
        <f t="shared" si="63"/>
        <v>1115.2239550241629</v>
      </c>
      <c r="Q76" s="137">
        <v>57923617</v>
      </c>
      <c r="R76" s="55" t="s">
        <v>20</v>
      </c>
      <c r="S76" s="55" t="s">
        <v>20</v>
      </c>
      <c r="T76" s="60">
        <f t="shared" si="59"/>
        <v>-4741</v>
      </c>
      <c r="U76" s="61">
        <f t="shared" si="60"/>
        <v>1.1004491715750668</v>
      </c>
      <c r="V76" s="60">
        <f t="shared" si="64"/>
        <v>-5201627</v>
      </c>
      <c r="W76" s="61">
        <f t="shared" si="65"/>
        <v>1.0986614314065155</v>
      </c>
      <c r="Y76" s="3"/>
    </row>
    <row r="77" spans="1:25" s="47" customFormat="1" ht="24.95" customHeight="1">
      <c r="A77" s="62"/>
      <c r="B77" s="155" t="s">
        <v>94</v>
      </c>
      <c r="C77" s="155"/>
      <c r="D77" s="155"/>
      <c r="E77" s="156" t="s">
        <v>240</v>
      </c>
      <c r="F77" s="75" t="s">
        <v>87</v>
      </c>
      <c r="G77" s="149">
        <v>36412</v>
      </c>
      <c r="H77" s="60">
        <f t="shared" si="61"/>
        <v>2121.2916071624741</v>
      </c>
      <c r="I77" s="137">
        <v>77240470</v>
      </c>
      <c r="J77" s="55" t="s">
        <v>20</v>
      </c>
      <c r="K77" s="55" t="s">
        <v>20</v>
      </c>
      <c r="L77" s="149">
        <v>39873</v>
      </c>
      <c r="M77" s="60">
        <f t="shared" si="62"/>
        <v>2093.4202844029796</v>
      </c>
      <c r="N77" s="137">
        <v>83470947</v>
      </c>
      <c r="O77" s="149">
        <v>39873</v>
      </c>
      <c r="P77" s="60">
        <f t="shared" si="63"/>
        <v>2106.0171544654277</v>
      </c>
      <c r="Q77" s="137">
        <v>83973222</v>
      </c>
      <c r="R77" s="55" t="s">
        <v>20</v>
      </c>
      <c r="S77" s="55" t="s">
        <v>20</v>
      </c>
      <c r="T77" s="60">
        <f t="shared" si="59"/>
        <v>-3461</v>
      </c>
      <c r="U77" s="61">
        <f t="shared" si="60"/>
        <v>1.095051082060859</v>
      </c>
      <c r="V77" s="60">
        <f t="shared" si="64"/>
        <v>-6732752</v>
      </c>
      <c r="W77" s="61">
        <f t="shared" si="65"/>
        <v>1.0871661190047135</v>
      </c>
      <c r="Y77" s="3"/>
    </row>
    <row r="78" spans="1:25" s="47" customFormat="1" ht="33.950000000000003" customHeight="1">
      <c r="A78" s="62"/>
      <c r="B78" s="155" t="s">
        <v>97</v>
      </c>
      <c r="C78" s="155"/>
      <c r="D78" s="155"/>
      <c r="E78" s="156" t="s">
        <v>241</v>
      </c>
      <c r="F78" s="75" t="s">
        <v>87</v>
      </c>
      <c r="G78" s="149">
        <v>773</v>
      </c>
      <c r="H78" s="60">
        <f t="shared" si="61"/>
        <v>17305.407503234153</v>
      </c>
      <c r="I78" s="137">
        <v>13377080</v>
      </c>
      <c r="J78" s="55" t="s">
        <v>20</v>
      </c>
      <c r="K78" s="55" t="s">
        <v>20</v>
      </c>
      <c r="L78" s="149">
        <v>0</v>
      </c>
      <c r="M78" s="60">
        <f t="shared" si="62"/>
        <v>0</v>
      </c>
      <c r="N78" s="137">
        <v>0</v>
      </c>
      <c r="O78" s="149">
        <v>0</v>
      </c>
      <c r="P78" s="60">
        <f t="shared" si="63"/>
        <v>0</v>
      </c>
      <c r="Q78" s="137">
        <v>0</v>
      </c>
      <c r="R78" s="55" t="s">
        <v>20</v>
      </c>
      <c r="S78" s="55" t="s">
        <v>20</v>
      </c>
      <c r="T78" s="60">
        <f t="shared" si="59"/>
        <v>773</v>
      </c>
      <c r="U78" s="61">
        <f t="shared" si="60"/>
        <v>0</v>
      </c>
      <c r="V78" s="60">
        <f t="shared" si="64"/>
        <v>13377080</v>
      </c>
      <c r="W78" s="61">
        <f t="shared" si="65"/>
        <v>0</v>
      </c>
      <c r="Y78" s="3"/>
    </row>
    <row r="79" spans="1:25" s="47" customFormat="1" ht="50.1" customHeight="1">
      <c r="A79" s="62"/>
      <c r="B79" s="155" t="s">
        <v>100</v>
      </c>
      <c r="C79" s="155"/>
      <c r="D79" s="155"/>
      <c r="E79" s="156" t="s">
        <v>242</v>
      </c>
      <c r="F79" s="75" t="s">
        <v>87</v>
      </c>
      <c r="G79" s="149">
        <v>8698</v>
      </c>
      <c r="H79" s="60">
        <f t="shared" si="61"/>
        <v>4237.9903426074961</v>
      </c>
      <c r="I79" s="137">
        <v>36862040</v>
      </c>
      <c r="J79" s="55" t="s">
        <v>20</v>
      </c>
      <c r="K79" s="55" t="s">
        <v>20</v>
      </c>
      <c r="L79" s="149">
        <v>6450</v>
      </c>
      <c r="M79" s="60">
        <f t="shared" si="62"/>
        <v>5075.4674418604654</v>
      </c>
      <c r="N79" s="137">
        <v>32736765</v>
      </c>
      <c r="O79" s="149">
        <v>6450</v>
      </c>
      <c r="P79" s="60">
        <f t="shared" si="63"/>
        <v>5075.4674418604654</v>
      </c>
      <c r="Q79" s="137">
        <v>32736765</v>
      </c>
      <c r="R79" s="55" t="s">
        <v>20</v>
      </c>
      <c r="S79" s="55" t="s">
        <v>20</v>
      </c>
      <c r="T79" s="60">
        <f t="shared" si="59"/>
        <v>2248</v>
      </c>
      <c r="U79" s="61">
        <f t="shared" si="60"/>
        <v>0.7415497815589791</v>
      </c>
      <c r="V79" s="60">
        <f t="shared" si="64"/>
        <v>4125275</v>
      </c>
      <c r="W79" s="61">
        <f t="shared" si="65"/>
        <v>0.8880888035496679</v>
      </c>
      <c r="Y79" s="3"/>
    </row>
    <row r="80" spans="1:25" s="47" customFormat="1" ht="33.950000000000003" customHeight="1">
      <c r="A80" s="62"/>
      <c r="B80" s="155" t="s">
        <v>103</v>
      </c>
      <c r="C80" s="155"/>
      <c r="D80" s="155"/>
      <c r="E80" s="156" t="s">
        <v>243</v>
      </c>
      <c r="F80" s="75" t="s">
        <v>87</v>
      </c>
      <c r="G80" s="149">
        <v>10200</v>
      </c>
      <c r="H80" s="60">
        <f t="shared" si="61"/>
        <v>586</v>
      </c>
      <c r="I80" s="137">
        <v>5977200</v>
      </c>
      <c r="J80" s="55" t="s">
        <v>20</v>
      </c>
      <c r="K80" s="55" t="s">
        <v>20</v>
      </c>
      <c r="L80" s="149">
        <v>8809</v>
      </c>
      <c r="M80" s="60">
        <f t="shared" si="62"/>
        <v>585.18537859007836</v>
      </c>
      <c r="N80" s="137">
        <v>5154898</v>
      </c>
      <c r="O80" s="149">
        <v>8809</v>
      </c>
      <c r="P80" s="60">
        <f t="shared" si="63"/>
        <v>585.18537859007836</v>
      </c>
      <c r="Q80" s="137">
        <v>5154898</v>
      </c>
      <c r="R80" s="55" t="s">
        <v>20</v>
      </c>
      <c r="S80" s="55" t="s">
        <v>20</v>
      </c>
      <c r="T80" s="60">
        <f t="shared" si="59"/>
        <v>1391</v>
      </c>
      <c r="U80" s="61">
        <f t="shared" si="60"/>
        <v>0.86362745098039218</v>
      </c>
      <c r="V80" s="60">
        <f t="shared" si="64"/>
        <v>822302</v>
      </c>
      <c r="W80" s="61">
        <f t="shared" si="65"/>
        <v>0.86242688884427487</v>
      </c>
      <c r="Y80" s="3"/>
    </row>
    <row r="81" spans="1:25" s="47" customFormat="1" ht="24.95" customHeight="1">
      <c r="A81" s="62" t="s">
        <v>106</v>
      </c>
      <c r="B81" s="162" t="s">
        <v>107</v>
      </c>
      <c r="C81" s="162"/>
      <c r="D81" s="162"/>
      <c r="E81" s="125" t="s">
        <v>244</v>
      </c>
      <c r="F81" s="67" t="s">
        <v>63</v>
      </c>
      <c r="G81" s="149">
        <v>180697</v>
      </c>
      <c r="H81" s="60">
        <f t="shared" si="61"/>
        <v>3872.6110007360403</v>
      </c>
      <c r="I81" s="137">
        <v>699769190.00000024</v>
      </c>
      <c r="J81" s="55" t="s">
        <v>20</v>
      </c>
      <c r="K81" s="55" t="s">
        <v>20</v>
      </c>
      <c r="L81" s="149">
        <v>160873</v>
      </c>
      <c r="M81" s="60">
        <f t="shared" si="62"/>
        <v>3886.256827186663</v>
      </c>
      <c r="N81" s="137">
        <v>625193794.56000006</v>
      </c>
      <c r="O81" s="149">
        <v>160873</v>
      </c>
      <c r="P81" s="60">
        <f t="shared" si="63"/>
        <v>3886.2568340243552</v>
      </c>
      <c r="Q81" s="137">
        <v>625193795.66000009</v>
      </c>
      <c r="R81" s="55" t="s">
        <v>20</v>
      </c>
      <c r="S81" s="55" t="s">
        <v>20</v>
      </c>
      <c r="T81" s="60">
        <f t="shared" si="59"/>
        <v>19824</v>
      </c>
      <c r="U81" s="61">
        <f t="shared" si="60"/>
        <v>0.89029148242638234</v>
      </c>
      <c r="V81" s="60">
        <f t="shared" si="64"/>
        <v>74575394.340000153</v>
      </c>
      <c r="W81" s="61">
        <f t="shared" si="65"/>
        <v>0.89342858273025694</v>
      </c>
      <c r="Y81" s="3"/>
    </row>
    <row r="82" spans="1:25" s="47" customFormat="1" ht="24.95" customHeight="1">
      <c r="A82" s="62" t="s">
        <v>110</v>
      </c>
      <c r="B82" s="158" t="s">
        <v>111</v>
      </c>
      <c r="C82" s="158"/>
      <c r="D82" s="158"/>
      <c r="E82" s="125" t="s">
        <v>245</v>
      </c>
      <c r="F82" s="67" t="s">
        <v>24</v>
      </c>
      <c r="G82" s="149">
        <v>24277</v>
      </c>
      <c r="H82" s="60">
        <f t="shared" si="61"/>
        <v>33914.801664126542</v>
      </c>
      <c r="I82" s="137">
        <v>823349640</v>
      </c>
      <c r="J82" s="55" t="s">
        <v>20</v>
      </c>
      <c r="K82" s="55" t="s">
        <v>20</v>
      </c>
      <c r="L82" s="149">
        <v>15418</v>
      </c>
      <c r="M82" s="60">
        <f t="shared" si="62"/>
        <v>27710.668153457002</v>
      </c>
      <c r="N82" s="137">
        <v>427243081.59000003</v>
      </c>
      <c r="O82" s="149">
        <v>15418</v>
      </c>
      <c r="P82" s="60">
        <f t="shared" si="63"/>
        <v>30720.74588143728</v>
      </c>
      <c r="Q82" s="137">
        <v>473652460</v>
      </c>
      <c r="R82" s="55" t="s">
        <v>20</v>
      </c>
      <c r="S82" s="55" t="s">
        <v>20</v>
      </c>
      <c r="T82" s="60">
        <f t="shared" si="59"/>
        <v>8859</v>
      </c>
      <c r="U82" s="61">
        <f t="shared" si="60"/>
        <v>0.63508670758330932</v>
      </c>
      <c r="V82" s="60">
        <f t="shared" si="64"/>
        <v>349697180</v>
      </c>
      <c r="W82" s="61">
        <f t="shared" si="65"/>
        <v>0.5752749949583994</v>
      </c>
      <c r="Y82" s="3"/>
    </row>
    <row r="83" spans="1:25" s="47" customFormat="1" ht="24.95" customHeight="1">
      <c r="A83" s="62"/>
      <c r="B83" s="163" t="s">
        <v>114</v>
      </c>
      <c r="C83" s="164"/>
      <c r="D83" s="165"/>
      <c r="E83" s="156" t="s">
        <v>246</v>
      </c>
      <c r="F83" s="75" t="s">
        <v>117</v>
      </c>
      <c r="G83" s="149">
        <v>252481</v>
      </c>
      <c r="H83" s="60">
        <f>IF(G83&lt;&gt;0,I82/G83,0)</f>
        <v>3261.0360383553616</v>
      </c>
      <c r="I83" s="55" t="s">
        <v>20</v>
      </c>
      <c r="J83" s="55"/>
      <c r="K83" s="55"/>
      <c r="L83" s="149">
        <v>162276</v>
      </c>
      <c r="M83" s="60">
        <f>IF(L83&lt;&gt;0,N82/L83,0)</f>
        <v>2632.8174319677587</v>
      </c>
      <c r="N83" s="55" t="s">
        <v>20</v>
      </c>
      <c r="O83" s="149">
        <v>162276</v>
      </c>
      <c r="P83" s="60">
        <f>IF(O83&lt;&gt;0,Q82/O83,0)</f>
        <v>2918.8078335675023</v>
      </c>
      <c r="Q83" s="55" t="s">
        <v>20</v>
      </c>
      <c r="R83" s="55"/>
      <c r="S83" s="55"/>
      <c r="T83" s="60">
        <f t="shared" si="59"/>
        <v>90205</v>
      </c>
      <c r="U83" s="61">
        <f t="shared" si="60"/>
        <v>0.64272559123260764</v>
      </c>
      <c r="V83" s="59" t="s">
        <v>20</v>
      </c>
      <c r="W83" s="59" t="s">
        <v>20</v>
      </c>
      <c r="Y83" s="3"/>
    </row>
    <row r="84" spans="1:25" s="47" customFormat="1" ht="24.95" customHeight="1">
      <c r="A84" s="62" t="s">
        <v>118</v>
      </c>
      <c r="B84" s="162" t="s">
        <v>119</v>
      </c>
      <c r="C84" s="162"/>
      <c r="D84" s="162"/>
      <c r="E84" s="125" t="s">
        <v>247</v>
      </c>
      <c r="F84" s="166" t="s">
        <v>24</v>
      </c>
      <c r="G84" s="149">
        <v>350</v>
      </c>
      <c r="H84" s="60">
        <f t="shared" si="61"/>
        <v>18455.932571428573</v>
      </c>
      <c r="I84" s="137">
        <v>6459576.4000000004</v>
      </c>
      <c r="J84" s="55" t="s">
        <v>20</v>
      </c>
      <c r="K84" s="55" t="s">
        <v>20</v>
      </c>
      <c r="L84" s="149">
        <v>854</v>
      </c>
      <c r="M84" s="60">
        <f t="shared" ref="M84:M86" si="66">IF(L84&lt;&gt;0,N84/L84,0)</f>
        <v>11343.458524590164</v>
      </c>
      <c r="N84" s="137">
        <v>9687313.5800000001</v>
      </c>
      <c r="O84" s="149">
        <v>854</v>
      </c>
      <c r="P84" s="60">
        <f t="shared" ref="P84:P86" si="67">IF(O84&lt;&gt;0,Q84/O84,0)</f>
        <v>11522.913348946136</v>
      </c>
      <c r="Q84" s="137">
        <v>9840568</v>
      </c>
      <c r="R84" s="55" t="s">
        <v>20</v>
      </c>
      <c r="S84" s="55" t="s">
        <v>20</v>
      </c>
      <c r="T84" s="60">
        <f t="shared" si="59"/>
        <v>-504</v>
      </c>
      <c r="U84" s="61">
        <f t="shared" si="60"/>
        <v>2.44</v>
      </c>
      <c r="V84" s="60">
        <f t="shared" ref="V84:V86" si="68">I84-Q84</f>
        <v>-3380991.5999999996</v>
      </c>
      <c r="W84" s="61">
        <f t="shared" ref="W84:W86" si="69">IF(I84&lt;&gt;0,Q84/I84,0)</f>
        <v>1.5234076339742648</v>
      </c>
      <c r="Y84" s="3"/>
    </row>
    <row r="85" spans="1:25" s="47" customFormat="1" ht="24.95" customHeight="1">
      <c r="A85" s="62" t="s">
        <v>122</v>
      </c>
      <c r="B85" s="162" t="s">
        <v>123</v>
      </c>
      <c r="C85" s="162"/>
      <c r="D85" s="162"/>
      <c r="E85" s="125" t="s">
        <v>248</v>
      </c>
      <c r="F85" s="92" t="s">
        <v>126</v>
      </c>
      <c r="G85" s="149">
        <v>0</v>
      </c>
      <c r="H85" s="60">
        <f t="shared" si="61"/>
        <v>0</v>
      </c>
      <c r="I85" s="137">
        <v>0</v>
      </c>
      <c r="J85" s="55" t="s">
        <v>20</v>
      </c>
      <c r="K85" s="55" t="s">
        <v>20</v>
      </c>
      <c r="L85" s="149">
        <v>0</v>
      </c>
      <c r="M85" s="60">
        <f t="shared" si="66"/>
        <v>0</v>
      </c>
      <c r="N85" s="137">
        <v>0</v>
      </c>
      <c r="O85" s="149">
        <v>0</v>
      </c>
      <c r="P85" s="60">
        <f t="shared" si="67"/>
        <v>0</v>
      </c>
      <c r="Q85" s="137">
        <v>0</v>
      </c>
      <c r="R85" s="55" t="s">
        <v>20</v>
      </c>
      <c r="S85" s="55" t="s">
        <v>20</v>
      </c>
      <c r="T85" s="60">
        <f t="shared" si="59"/>
        <v>0</v>
      </c>
      <c r="U85" s="61">
        <f t="shared" si="60"/>
        <v>0</v>
      </c>
      <c r="V85" s="60">
        <f t="shared" si="68"/>
        <v>0</v>
      </c>
      <c r="W85" s="61">
        <f t="shared" si="69"/>
        <v>0</v>
      </c>
      <c r="Y85" s="3"/>
    </row>
    <row r="86" spans="1:25" s="47" customFormat="1" ht="75">
      <c r="A86" s="93" t="s">
        <v>127</v>
      </c>
      <c r="B86" s="105" t="s">
        <v>128</v>
      </c>
      <c r="C86" s="85" t="s">
        <v>27</v>
      </c>
      <c r="D86" s="95" t="s">
        <v>249</v>
      </c>
      <c r="E86" s="125" t="s">
        <v>250</v>
      </c>
      <c r="F86" s="97" t="s">
        <v>24</v>
      </c>
      <c r="G86" s="54">
        <f>G82+G91</f>
        <v>48657</v>
      </c>
      <c r="H86" s="55">
        <f t="shared" si="61"/>
        <v>50842.080070698976</v>
      </c>
      <c r="I86" s="55">
        <f>I82+I91</f>
        <v>2473823090</v>
      </c>
      <c r="J86" s="55" t="s">
        <v>20</v>
      </c>
      <c r="K86" s="55" t="s">
        <v>20</v>
      </c>
      <c r="L86" s="54">
        <f>L82+L91</f>
        <v>49880</v>
      </c>
      <c r="M86" s="55">
        <f t="shared" si="66"/>
        <v>49051.847171210909</v>
      </c>
      <c r="N86" s="55">
        <f>N82+N91</f>
        <v>2446706136.9000001</v>
      </c>
      <c r="O86" s="54">
        <f>O82+O91</f>
        <v>49880</v>
      </c>
      <c r="P86" s="55">
        <f t="shared" si="67"/>
        <v>49882.709823576581</v>
      </c>
      <c r="Q86" s="55">
        <f>Q82+Q91</f>
        <v>2488149566</v>
      </c>
      <c r="R86" s="55" t="s">
        <v>20</v>
      </c>
      <c r="S86" s="55" t="s">
        <v>20</v>
      </c>
      <c r="T86" s="55">
        <f t="shared" si="59"/>
        <v>-1223</v>
      </c>
      <c r="U86" s="56">
        <f t="shared" si="60"/>
        <v>1.0251351295805331</v>
      </c>
      <c r="V86" s="55">
        <f t="shared" si="68"/>
        <v>-14326476</v>
      </c>
      <c r="W86" s="56">
        <f t="shared" si="69"/>
        <v>1.0057912289920456</v>
      </c>
      <c r="Y86" s="3"/>
    </row>
    <row r="87" spans="1:25" s="47" customFormat="1">
      <c r="A87" s="62"/>
      <c r="B87" s="167" t="s">
        <v>114</v>
      </c>
      <c r="C87" s="89"/>
      <c r="D87" s="73" t="s">
        <v>251</v>
      </c>
      <c r="E87" s="156" t="s">
        <v>252</v>
      </c>
      <c r="F87" s="75" t="s">
        <v>117</v>
      </c>
      <c r="G87" s="102">
        <f>G83+G92</f>
        <v>398761</v>
      </c>
      <c r="H87" s="60">
        <f>IF(G87&lt;&gt;0,I86/G87,0)</f>
        <v>6203.773914700786</v>
      </c>
      <c r="I87" s="55" t="s">
        <v>20</v>
      </c>
      <c r="J87" s="55"/>
      <c r="K87" s="55"/>
      <c r="L87" s="102">
        <f>L83+L92</f>
        <v>356590</v>
      </c>
      <c r="M87" s="60">
        <f>IF(L87&lt;&gt;0,N86/L87,0)</f>
        <v>6861.3986283967588</v>
      </c>
      <c r="N87" s="55" t="s">
        <v>20</v>
      </c>
      <c r="O87" s="102">
        <f>O83+O92</f>
        <v>356590</v>
      </c>
      <c r="P87" s="60">
        <f>IF(O87&lt;&gt;0,Q86/O87,0)</f>
        <v>6977.6201407779245</v>
      </c>
      <c r="Q87" s="55" t="s">
        <v>20</v>
      </c>
      <c r="R87" s="55"/>
      <c r="S87" s="55"/>
      <c r="T87" s="60">
        <f t="shared" si="59"/>
        <v>42171</v>
      </c>
      <c r="U87" s="61">
        <f t="shared" si="60"/>
        <v>0.89424492365100905</v>
      </c>
      <c r="V87" s="59" t="s">
        <v>20</v>
      </c>
      <c r="W87" s="59" t="s">
        <v>20</v>
      </c>
      <c r="Y87" s="3"/>
    </row>
    <row r="88" spans="1:25" s="47" customFormat="1" ht="37.5">
      <c r="A88" s="62" t="s">
        <v>133</v>
      </c>
      <c r="B88" s="110" t="s">
        <v>134</v>
      </c>
      <c r="C88" s="89"/>
      <c r="D88" s="70" t="s">
        <v>253</v>
      </c>
      <c r="E88" s="125" t="s">
        <v>254</v>
      </c>
      <c r="F88" s="67" t="s">
        <v>24</v>
      </c>
      <c r="G88" s="102">
        <f>G84+G93</f>
        <v>7963</v>
      </c>
      <c r="H88" s="60">
        <f t="shared" si="61"/>
        <v>119756.94969232699</v>
      </c>
      <c r="I88" s="103">
        <f>I84+I93</f>
        <v>953624590.39999986</v>
      </c>
      <c r="J88" s="55" t="s">
        <v>20</v>
      </c>
      <c r="K88" s="55" t="s">
        <v>20</v>
      </c>
      <c r="L88" s="102">
        <f>L84+L93</f>
        <v>8722</v>
      </c>
      <c r="M88" s="60">
        <f t="shared" ref="M88:M89" si="70">IF(L88&lt;&gt;0,N88/L88,0)</f>
        <v>114319.10321715205</v>
      </c>
      <c r="N88" s="103">
        <f>N84+N93</f>
        <v>997091218.26000011</v>
      </c>
      <c r="O88" s="102">
        <f>O84+O93</f>
        <v>8722</v>
      </c>
      <c r="P88" s="60">
        <f t="shared" ref="P88:P89" si="71">IF(O88&lt;&gt;0,Q88/O88,0)</f>
        <v>113396.4995413896</v>
      </c>
      <c r="Q88" s="103">
        <f>Q84+Q93</f>
        <v>989044269</v>
      </c>
      <c r="R88" s="55" t="s">
        <v>20</v>
      </c>
      <c r="S88" s="55" t="s">
        <v>20</v>
      </c>
      <c r="T88" s="60">
        <f t="shared" si="59"/>
        <v>-759</v>
      </c>
      <c r="U88" s="61">
        <f t="shared" si="60"/>
        <v>1.0953158357402988</v>
      </c>
      <c r="V88" s="60">
        <f t="shared" ref="V88:V91" si="72">I88-Q88</f>
        <v>-35419678.600000143</v>
      </c>
      <c r="W88" s="61">
        <f t="shared" ref="W88:W91" si="73">IF(I88&lt;&gt;0,Q88/I88,0)</f>
        <v>1.0371421615555689</v>
      </c>
      <c r="Y88" s="3"/>
    </row>
    <row r="89" spans="1:25" s="47" customFormat="1" ht="37.5">
      <c r="A89" s="62" t="s">
        <v>137</v>
      </c>
      <c r="B89" s="110" t="s">
        <v>255</v>
      </c>
      <c r="C89" s="113"/>
      <c r="D89" s="70" t="s">
        <v>256</v>
      </c>
      <c r="E89" s="125" t="s">
        <v>257</v>
      </c>
      <c r="F89" s="92" t="s">
        <v>126</v>
      </c>
      <c r="G89" s="102">
        <f>G85+G94</f>
        <v>387</v>
      </c>
      <c r="H89" s="60">
        <f t="shared" si="61"/>
        <v>206388.78552971577</v>
      </c>
      <c r="I89" s="103">
        <f>I85+I94</f>
        <v>79872460</v>
      </c>
      <c r="J89" s="55" t="s">
        <v>20</v>
      </c>
      <c r="K89" s="55" t="s">
        <v>20</v>
      </c>
      <c r="L89" s="102">
        <f>L85+L94</f>
        <v>0</v>
      </c>
      <c r="M89" s="60">
        <f t="shared" si="70"/>
        <v>0</v>
      </c>
      <c r="N89" s="103">
        <f>N85+N94</f>
        <v>0</v>
      </c>
      <c r="O89" s="102">
        <f>O85+O94</f>
        <v>0</v>
      </c>
      <c r="P89" s="60">
        <f t="shared" si="71"/>
        <v>0</v>
      </c>
      <c r="Q89" s="103">
        <f>Q85+Q94</f>
        <v>0</v>
      </c>
      <c r="R89" s="55" t="s">
        <v>20</v>
      </c>
      <c r="S89" s="55" t="s">
        <v>20</v>
      </c>
      <c r="T89" s="60">
        <f t="shared" si="59"/>
        <v>387</v>
      </c>
      <c r="U89" s="61">
        <f t="shared" si="60"/>
        <v>0</v>
      </c>
      <c r="V89" s="60">
        <f t="shared" si="72"/>
        <v>79872460</v>
      </c>
      <c r="W89" s="61">
        <f t="shared" si="73"/>
        <v>0</v>
      </c>
      <c r="Y89" s="3"/>
    </row>
    <row r="90" spans="1:25" s="47" customFormat="1" ht="50.1" customHeight="1">
      <c r="A90" s="104" t="s">
        <v>140</v>
      </c>
      <c r="B90" s="105" t="s">
        <v>141</v>
      </c>
      <c r="C90" s="168" t="s">
        <v>27</v>
      </c>
      <c r="D90" s="106" t="s">
        <v>258</v>
      </c>
      <c r="E90" s="123" t="s">
        <v>259</v>
      </c>
      <c r="F90" s="54" t="s">
        <v>20</v>
      </c>
      <c r="G90" s="54" t="s">
        <v>20</v>
      </c>
      <c r="H90" s="54" t="s">
        <v>20</v>
      </c>
      <c r="I90" s="55">
        <f>I91+I95</f>
        <v>11305671730</v>
      </c>
      <c r="J90" s="55" t="s">
        <v>20</v>
      </c>
      <c r="K90" s="55" t="s">
        <v>20</v>
      </c>
      <c r="L90" s="54" t="s">
        <v>20</v>
      </c>
      <c r="M90" s="54" t="s">
        <v>20</v>
      </c>
      <c r="N90" s="55">
        <f>N91+N95</f>
        <v>11505207318.889999</v>
      </c>
      <c r="O90" s="54" t="s">
        <v>20</v>
      </c>
      <c r="P90" s="54" t="s">
        <v>20</v>
      </c>
      <c r="Q90" s="55">
        <f>Q91+Q95</f>
        <v>11541864359</v>
      </c>
      <c r="R90" s="55" t="s">
        <v>20</v>
      </c>
      <c r="S90" s="55" t="s">
        <v>20</v>
      </c>
      <c r="T90" s="54" t="s">
        <v>20</v>
      </c>
      <c r="U90" s="54" t="s">
        <v>20</v>
      </c>
      <c r="V90" s="55">
        <f t="shared" si="72"/>
        <v>-236192629</v>
      </c>
      <c r="W90" s="56">
        <f t="shared" si="73"/>
        <v>1.0208915166334835</v>
      </c>
      <c r="Y90" s="3"/>
    </row>
    <row r="91" spans="1:25" s="47" customFormat="1" ht="24.95" customHeight="1">
      <c r="A91" s="107" t="s">
        <v>144</v>
      </c>
      <c r="B91" s="158" t="s">
        <v>145</v>
      </c>
      <c r="C91" s="158"/>
      <c r="D91" s="158"/>
      <c r="E91" s="125" t="s">
        <v>260</v>
      </c>
      <c r="F91" s="92" t="s">
        <v>148</v>
      </c>
      <c r="G91" s="149">
        <v>24380</v>
      </c>
      <c r="H91" s="60">
        <f t="shared" ref="H91:H95" si="74">IF(G91&lt;&gt;0,I91/G91,0)</f>
        <v>67697.844544708772</v>
      </c>
      <c r="I91" s="137">
        <v>1650473450</v>
      </c>
      <c r="J91" s="55" t="s">
        <v>20</v>
      </c>
      <c r="K91" s="55" t="s">
        <v>20</v>
      </c>
      <c r="L91" s="149">
        <v>34462</v>
      </c>
      <c r="M91" s="60">
        <f t="shared" ref="M91" si="75">IF(L91&lt;&gt;0,N91/L91,0)</f>
        <v>58599.705626777322</v>
      </c>
      <c r="N91" s="137">
        <v>2019463055.3100002</v>
      </c>
      <c r="O91" s="149">
        <v>34462</v>
      </c>
      <c r="P91" s="60">
        <f t="shared" ref="P91" si="76">IF(O91&lt;&gt;0,Q91/O91,0)</f>
        <v>58455.606349022113</v>
      </c>
      <c r="Q91" s="137">
        <v>2014497106</v>
      </c>
      <c r="R91" s="55" t="s">
        <v>20</v>
      </c>
      <c r="S91" s="55" t="s">
        <v>20</v>
      </c>
      <c r="T91" s="60">
        <f t="shared" ref="T91:T98" si="77">G91-O91</f>
        <v>-10082</v>
      </c>
      <c r="U91" s="61">
        <f t="shared" ref="U91:U98" si="78">IF(G91&lt;&gt;0,O91/G91,0)</f>
        <v>1.4135356849876948</v>
      </c>
      <c r="V91" s="60">
        <f t="shared" si="72"/>
        <v>-364023656</v>
      </c>
      <c r="W91" s="61">
        <f t="shared" si="73"/>
        <v>1.2205571110519833</v>
      </c>
      <c r="Y91" s="3"/>
    </row>
    <row r="92" spans="1:25" s="47" customFormat="1" ht="24.95" customHeight="1">
      <c r="A92" s="107"/>
      <c r="B92" s="163" t="s">
        <v>114</v>
      </c>
      <c r="C92" s="164"/>
      <c r="D92" s="165"/>
      <c r="E92" s="156" t="s">
        <v>261</v>
      </c>
      <c r="F92" s="75" t="s">
        <v>117</v>
      </c>
      <c r="G92" s="149">
        <v>146280</v>
      </c>
      <c r="H92" s="60">
        <f>IF(G92&lt;&gt;0,I91/G92,0)</f>
        <v>11282.974090784795</v>
      </c>
      <c r="I92" s="55" t="s">
        <v>20</v>
      </c>
      <c r="J92" s="55"/>
      <c r="K92" s="55"/>
      <c r="L92" s="149">
        <v>194314</v>
      </c>
      <c r="M92" s="60">
        <f>IF(L92&lt;&gt;0,N91/L92,0)</f>
        <v>10392.782070823514</v>
      </c>
      <c r="N92" s="55" t="s">
        <v>20</v>
      </c>
      <c r="O92" s="149">
        <v>194314</v>
      </c>
      <c r="P92" s="60">
        <f>IF(O92&lt;&gt;0,Q91/O92,0)</f>
        <v>10367.225758308718</v>
      </c>
      <c r="Q92" s="55" t="s">
        <v>20</v>
      </c>
      <c r="R92" s="55"/>
      <c r="S92" s="55"/>
      <c r="T92" s="60">
        <f t="shared" si="77"/>
        <v>-48034</v>
      </c>
      <c r="U92" s="61">
        <f t="shared" si="78"/>
        <v>1.3283702488378453</v>
      </c>
      <c r="V92" s="59" t="s">
        <v>20</v>
      </c>
      <c r="W92" s="59" t="s">
        <v>20</v>
      </c>
      <c r="Y92" s="3"/>
    </row>
    <row r="93" spans="1:25" s="47" customFormat="1" ht="24.95" customHeight="1">
      <c r="A93" s="107" t="s">
        <v>151</v>
      </c>
      <c r="B93" s="158" t="s">
        <v>152</v>
      </c>
      <c r="C93" s="158"/>
      <c r="D93" s="158"/>
      <c r="E93" s="125" t="s">
        <v>262</v>
      </c>
      <c r="F93" s="67" t="s">
        <v>24</v>
      </c>
      <c r="G93" s="149">
        <v>7613</v>
      </c>
      <c r="H93" s="60">
        <f t="shared" si="74"/>
        <v>124414.16182845132</v>
      </c>
      <c r="I93" s="137">
        <v>947165013.99999988</v>
      </c>
      <c r="J93" s="55" t="s">
        <v>20</v>
      </c>
      <c r="K93" s="55" t="s">
        <v>20</v>
      </c>
      <c r="L93" s="149">
        <v>7868</v>
      </c>
      <c r="M93" s="60">
        <f t="shared" ref="M93:M95" si="79">IF(L93&lt;&gt;0,N93/L93,0)</f>
        <v>125496.17497203864</v>
      </c>
      <c r="N93" s="137">
        <v>987403904.68000007</v>
      </c>
      <c r="O93" s="149">
        <v>7868</v>
      </c>
      <c r="P93" s="60">
        <f t="shared" ref="P93:P95" si="80">IF(O93&lt;&gt;0,Q93/O93,0)</f>
        <v>124453.95284697509</v>
      </c>
      <c r="Q93" s="137">
        <v>979203701</v>
      </c>
      <c r="R93" s="55" t="s">
        <v>20</v>
      </c>
      <c r="S93" s="55" t="s">
        <v>20</v>
      </c>
      <c r="T93" s="60">
        <f t="shared" si="77"/>
        <v>-255</v>
      </c>
      <c r="U93" s="61">
        <f t="shared" si="78"/>
        <v>1.0334953369236832</v>
      </c>
      <c r="V93" s="60">
        <f t="shared" ref="V93:V95" si="81">I93-Q93</f>
        <v>-32038687.000000119</v>
      </c>
      <c r="W93" s="61">
        <f t="shared" ref="W93:W95" si="82">IF(I93&lt;&gt;0,Q93/I93,0)</f>
        <v>1.033825876723103</v>
      </c>
      <c r="Y93" s="3"/>
    </row>
    <row r="94" spans="1:25" s="47" customFormat="1" ht="24.95" customHeight="1">
      <c r="A94" s="107" t="s">
        <v>155</v>
      </c>
      <c r="B94" s="162" t="s">
        <v>156</v>
      </c>
      <c r="C94" s="162"/>
      <c r="D94" s="162"/>
      <c r="E94" s="125" t="s">
        <v>263</v>
      </c>
      <c r="F94" s="92" t="s">
        <v>126</v>
      </c>
      <c r="G94" s="149">
        <v>387</v>
      </c>
      <c r="H94" s="60">
        <f t="shared" si="74"/>
        <v>206388.78552971577</v>
      </c>
      <c r="I94" s="137">
        <v>79872460</v>
      </c>
      <c r="J94" s="55" t="s">
        <v>20</v>
      </c>
      <c r="K94" s="55" t="s">
        <v>20</v>
      </c>
      <c r="L94" s="149">
        <v>0</v>
      </c>
      <c r="M94" s="60">
        <f t="shared" si="79"/>
        <v>0</v>
      </c>
      <c r="N94" s="137">
        <v>0</v>
      </c>
      <c r="O94" s="149">
        <v>0</v>
      </c>
      <c r="P94" s="60">
        <f t="shared" si="80"/>
        <v>0</v>
      </c>
      <c r="Q94" s="137">
        <v>0</v>
      </c>
      <c r="R94" s="55" t="s">
        <v>20</v>
      </c>
      <c r="S94" s="55" t="s">
        <v>20</v>
      </c>
      <c r="T94" s="60">
        <f t="shared" si="77"/>
        <v>387</v>
      </c>
      <c r="U94" s="61">
        <f t="shared" si="78"/>
        <v>0</v>
      </c>
      <c r="V94" s="60">
        <f t="shared" si="81"/>
        <v>79872460</v>
      </c>
      <c r="W94" s="61">
        <f t="shared" si="82"/>
        <v>0</v>
      </c>
      <c r="Y94" s="3"/>
    </row>
    <row r="95" spans="1:25" s="47" customFormat="1" ht="24.95" customHeight="1">
      <c r="A95" s="107" t="s">
        <v>159</v>
      </c>
      <c r="B95" s="162" t="s">
        <v>160</v>
      </c>
      <c r="C95" s="162"/>
      <c r="D95" s="162"/>
      <c r="E95" s="125" t="s">
        <v>264</v>
      </c>
      <c r="F95" s="92" t="s">
        <v>23</v>
      </c>
      <c r="G95" s="149">
        <v>117735</v>
      </c>
      <c r="H95" s="60">
        <f t="shared" si="74"/>
        <v>82007.884486346462</v>
      </c>
      <c r="I95" s="137">
        <v>9655198280</v>
      </c>
      <c r="J95" s="55" t="s">
        <v>20</v>
      </c>
      <c r="K95" s="55" t="s">
        <v>20</v>
      </c>
      <c r="L95" s="149">
        <v>118083</v>
      </c>
      <c r="M95" s="60">
        <f t="shared" si="79"/>
        <v>80331.159130272776</v>
      </c>
      <c r="N95" s="137">
        <v>9485744263.5799999</v>
      </c>
      <c r="O95" s="149">
        <v>118083</v>
      </c>
      <c r="P95" s="60">
        <f t="shared" si="80"/>
        <v>80683.648391385723</v>
      </c>
      <c r="Q95" s="137">
        <v>9527367253</v>
      </c>
      <c r="R95" s="55" t="s">
        <v>20</v>
      </c>
      <c r="S95" s="55" t="s">
        <v>20</v>
      </c>
      <c r="T95" s="60">
        <f t="shared" si="77"/>
        <v>-348</v>
      </c>
      <c r="U95" s="61">
        <f t="shared" si="78"/>
        <v>1.0029557905465665</v>
      </c>
      <c r="V95" s="60">
        <f t="shared" si="81"/>
        <v>127831027</v>
      </c>
      <c r="W95" s="61">
        <f t="shared" si="82"/>
        <v>0.98676039338676325</v>
      </c>
      <c r="Y95" s="3"/>
    </row>
    <row r="96" spans="1:25" s="47" customFormat="1" ht="24.95" customHeight="1">
      <c r="A96" s="107"/>
      <c r="B96" s="155" t="s">
        <v>163</v>
      </c>
      <c r="C96" s="155"/>
      <c r="D96" s="155"/>
      <c r="E96" s="156" t="s">
        <v>265</v>
      </c>
      <c r="F96" s="100" t="s">
        <v>37</v>
      </c>
      <c r="G96" s="149">
        <v>988974</v>
      </c>
      <c r="H96" s="60">
        <f>IF(G96&lt;&gt;0,I95/G96,0)</f>
        <v>9762.8433912317214</v>
      </c>
      <c r="I96" s="55" t="s">
        <v>20</v>
      </c>
      <c r="J96" s="55" t="s">
        <v>20</v>
      </c>
      <c r="K96" s="55" t="s">
        <v>20</v>
      </c>
      <c r="L96" s="149">
        <v>936228</v>
      </c>
      <c r="M96" s="60">
        <f>IF(L96&lt;&gt;0,N95/L96,0)</f>
        <v>10131.874141320277</v>
      </c>
      <c r="N96" s="55" t="s">
        <v>20</v>
      </c>
      <c r="O96" s="149">
        <v>936228</v>
      </c>
      <c r="P96" s="60">
        <f>IF(O96&lt;&gt;0,Q95/O96,0)</f>
        <v>10176.332317555125</v>
      </c>
      <c r="Q96" s="55" t="s">
        <v>20</v>
      </c>
      <c r="R96" s="55" t="s">
        <v>20</v>
      </c>
      <c r="S96" s="55" t="s">
        <v>20</v>
      </c>
      <c r="T96" s="60">
        <f t="shared" si="77"/>
        <v>52746</v>
      </c>
      <c r="U96" s="61">
        <f t="shared" si="78"/>
        <v>0.94666593863943849</v>
      </c>
      <c r="V96" s="59" t="s">
        <v>20</v>
      </c>
      <c r="W96" s="59" t="s">
        <v>20</v>
      </c>
      <c r="Y96" s="3"/>
    </row>
    <row r="97" spans="1:25" s="47" customFormat="1" ht="24.95" customHeight="1">
      <c r="A97" s="107" t="s">
        <v>166</v>
      </c>
      <c r="B97" s="158" t="s">
        <v>167</v>
      </c>
      <c r="C97" s="158"/>
      <c r="D97" s="158"/>
      <c r="E97" s="125" t="s">
        <v>266</v>
      </c>
      <c r="F97" s="92" t="s">
        <v>23</v>
      </c>
      <c r="G97" s="149">
        <v>6162</v>
      </c>
      <c r="H97" s="60">
        <f t="shared" ref="H97:H102" si="83">IF(G97&lt;&gt;0,I97/G97,0)</f>
        <v>179623.39987017203</v>
      </c>
      <c r="I97" s="137">
        <v>1106839390</v>
      </c>
      <c r="J97" s="55" t="s">
        <v>20</v>
      </c>
      <c r="K97" s="55" t="s">
        <v>20</v>
      </c>
      <c r="L97" s="149">
        <v>10577</v>
      </c>
      <c r="M97" s="60">
        <f t="shared" ref="M97:M98" si="84">IF(L97&lt;&gt;0,N97/L97,0)</f>
        <v>117565.44604708331</v>
      </c>
      <c r="N97" s="137">
        <v>1243489722.8400002</v>
      </c>
      <c r="O97" s="149">
        <v>10577</v>
      </c>
      <c r="P97" s="60">
        <f t="shared" ref="P97:P98" si="85">IF(O97&lt;&gt;0,Q97/O97,0)</f>
        <v>117547.73858371939</v>
      </c>
      <c r="Q97" s="137">
        <v>1243302431</v>
      </c>
      <c r="R97" s="55" t="s">
        <v>20</v>
      </c>
      <c r="S97" s="55" t="s">
        <v>20</v>
      </c>
      <c r="T97" s="60">
        <f t="shared" si="77"/>
        <v>-4415</v>
      </c>
      <c r="U97" s="61">
        <f t="shared" si="78"/>
        <v>1.716488153197014</v>
      </c>
      <c r="V97" s="60">
        <f t="shared" ref="V97:V111" si="86">I97-Q97</f>
        <v>-136463041</v>
      </c>
      <c r="W97" s="61">
        <f t="shared" ref="W97:W111" si="87">IF(I97&lt;&gt;0,Q97/I97,0)</f>
        <v>1.1232907341687577</v>
      </c>
      <c r="Y97" s="3"/>
    </row>
    <row r="98" spans="1:25" s="47" customFormat="1" ht="24.95" customHeight="1">
      <c r="A98" s="62" t="s">
        <v>170</v>
      </c>
      <c r="B98" s="158" t="s">
        <v>171</v>
      </c>
      <c r="C98" s="158"/>
      <c r="D98" s="158"/>
      <c r="E98" s="125" t="s">
        <v>267</v>
      </c>
      <c r="F98" s="92" t="s">
        <v>23</v>
      </c>
      <c r="G98" s="149">
        <v>5730</v>
      </c>
      <c r="H98" s="60">
        <f t="shared" si="83"/>
        <v>241802.66666666666</v>
      </c>
      <c r="I98" s="137">
        <v>1385529280</v>
      </c>
      <c r="J98" s="55" t="s">
        <v>20</v>
      </c>
      <c r="K98" s="55" t="s">
        <v>20</v>
      </c>
      <c r="L98" s="149">
        <v>5668</v>
      </c>
      <c r="M98" s="60">
        <f t="shared" si="84"/>
        <v>237747.51817219477</v>
      </c>
      <c r="N98" s="137">
        <v>1347552933</v>
      </c>
      <c r="O98" s="149">
        <v>5668</v>
      </c>
      <c r="P98" s="60">
        <f t="shared" si="85"/>
        <v>238769.88981474948</v>
      </c>
      <c r="Q98" s="137">
        <v>1353347735.47</v>
      </c>
      <c r="R98" s="55" t="s">
        <v>20</v>
      </c>
      <c r="S98" s="55" t="s">
        <v>20</v>
      </c>
      <c r="T98" s="60">
        <f t="shared" si="77"/>
        <v>62</v>
      </c>
      <c r="U98" s="61">
        <f t="shared" si="78"/>
        <v>0.98917975567190231</v>
      </c>
      <c r="V98" s="60">
        <f t="shared" si="86"/>
        <v>32181544.529999971</v>
      </c>
      <c r="W98" s="61">
        <f t="shared" si="87"/>
        <v>0.9767731039722235</v>
      </c>
      <c r="Y98" s="3"/>
    </row>
    <row r="99" spans="1:25" s="47" customFormat="1" ht="24.95" customHeight="1">
      <c r="A99" s="116" t="s">
        <v>25</v>
      </c>
      <c r="B99" s="169" t="s">
        <v>187</v>
      </c>
      <c r="C99" s="170"/>
      <c r="D99" s="171"/>
      <c r="E99" s="123" t="s">
        <v>268</v>
      </c>
      <c r="F99" s="55" t="s">
        <v>20</v>
      </c>
      <c r="G99" s="55" t="s">
        <v>20</v>
      </c>
      <c r="H99" s="55" t="s">
        <v>20</v>
      </c>
      <c r="I99" s="172">
        <f>SUM(I100:I102)</f>
        <v>523110740</v>
      </c>
      <c r="J99" s="55" t="s">
        <v>20</v>
      </c>
      <c r="K99" s="55" t="s">
        <v>20</v>
      </c>
      <c r="L99" s="55" t="s">
        <v>20</v>
      </c>
      <c r="M99" s="55" t="s">
        <v>20</v>
      </c>
      <c r="N99" s="172">
        <f>SUM(N100:N102)</f>
        <v>537945044.34000003</v>
      </c>
      <c r="O99" s="55" t="s">
        <v>20</v>
      </c>
      <c r="P99" s="55" t="s">
        <v>20</v>
      </c>
      <c r="Q99" s="172">
        <f>SUM(Q100:Q102)</f>
        <v>528105116</v>
      </c>
      <c r="R99" s="55" t="s">
        <v>20</v>
      </c>
      <c r="S99" s="55" t="s">
        <v>20</v>
      </c>
      <c r="T99" s="59" t="s">
        <v>20</v>
      </c>
      <c r="U99" s="59" t="s">
        <v>20</v>
      </c>
      <c r="V99" s="60">
        <f t="shared" si="86"/>
        <v>-4994376</v>
      </c>
      <c r="W99" s="61">
        <f t="shared" si="87"/>
        <v>1.0095474545217711</v>
      </c>
      <c r="Y99" s="3"/>
    </row>
    <row r="100" spans="1:25" s="47" customFormat="1" ht="24.95" customHeight="1">
      <c r="A100" s="116" t="s">
        <v>28</v>
      </c>
      <c r="B100" s="173" t="s">
        <v>191</v>
      </c>
      <c r="C100" s="174"/>
      <c r="D100" s="175"/>
      <c r="E100" s="176" t="s">
        <v>269</v>
      </c>
      <c r="F100" s="177" t="s">
        <v>63</v>
      </c>
      <c r="G100" s="149">
        <v>2990</v>
      </c>
      <c r="H100" s="60">
        <f t="shared" si="83"/>
        <v>31792.003344481604</v>
      </c>
      <c r="I100" s="137">
        <v>95058090</v>
      </c>
      <c r="J100" s="55" t="s">
        <v>20</v>
      </c>
      <c r="K100" s="55" t="s">
        <v>20</v>
      </c>
      <c r="L100" s="149">
        <v>3548</v>
      </c>
      <c r="M100" s="60">
        <f t="shared" ref="M100:M102" si="88">IF(L100&lt;&gt;0,N100/L100,0)</f>
        <v>27187.365868094701</v>
      </c>
      <c r="N100" s="137">
        <v>96460774.099999994</v>
      </c>
      <c r="O100" s="149">
        <v>3548</v>
      </c>
      <c r="P100" s="60">
        <f t="shared" ref="P100:P102" si="89">IF(O100&lt;&gt;0,Q100/O100,0)</f>
        <v>27230.145997745207</v>
      </c>
      <c r="Q100" s="137">
        <v>96612558</v>
      </c>
      <c r="R100" s="55" t="s">
        <v>20</v>
      </c>
      <c r="S100" s="55" t="s">
        <v>20</v>
      </c>
      <c r="T100" s="60">
        <f t="shared" ref="T100:T102" si="90">G100-O100</f>
        <v>-558</v>
      </c>
      <c r="U100" s="61">
        <f t="shared" ref="U100:U102" si="91">IF(G100&lt;&gt;0,O100/G100,0)</f>
        <v>1.1866220735785953</v>
      </c>
      <c r="V100" s="60">
        <f t="shared" si="86"/>
        <v>-1554468</v>
      </c>
      <c r="W100" s="61">
        <f t="shared" si="87"/>
        <v>1.0163528217324795</v>
      </c>
      <c r="Y100" s="3"/>
    </row>
    <row r="101" spans="1:25" s="47" customFormat="1" ht="33.950000000000003" customHeight="1">
      <c r="A101" s="116" t="s">
        <v>35</v>
      </c>
      <c r="B101" s="173" t="s">
        <v>195</v>
      </c>
      <c r="C101" s="174"/>
      <c r="D101" s="175"/>
      <c r="E101" s="125" t="s">
        <v>270</v>
      </c>
      <c r="F101" s="177" t="s">
        <v>24</v>
      </c>
      <c r="G101" s="149">
        <v>1674</v>
      </c>
      <c r="H101" s="60">
        <f t="shared" si="83"/>
        <v>61622.377538829161</v>
      </c>
      <c r="I101" s="137">
        <v>103155860.00000001</v>
      </c>
      <c r="J101" s="55" t="s">
        <v>20</v>
      </c>
      <c r="K101" s="55" t="s">
        <v>20</v>
      </c>
      <c r="L101" s="149">
        <v>1589</v>
      </c>
      <c r="M101" s="60">
        <f t="shared" si="88"/>
        <v>61316.791925739461</v>
      </c>
      <c r="N101" s="137">
        <v>97432382.370000005</v>
      </c>
      <c r="O101" s="149">
        <v>1589</v>
      </c>
      <c r="P101" s="60">
        <f t="shared" si="89"/>
        <v>61237.308370044055</v>
      </c>
      <c r="Q101" s="137">
        <v>97306083</v>
      </c>
      <c r="R101" s="55" t="s">
        <v>20</v>
      </c>
      <c r="S101" s="55" t="s">
        <v>20</v>
      </c>
      <c r="T101" s="60">
        <f t="shared" si="90"/>
        <v>85</v>
      </c>
      <c r="U101" s="61">
        <f t="shared" si="91"/>
        <v>0.9492234169653524</v>
      </c>
      <c r="V101" s="60">
        <f t="shared" si="86"/>
        <v>5849777.0000000149</v>
      </c>
      <c r="W101" s="61">
        <f t="shared" si="87"/>
        <v>0.94329185952208616</v>
      </c>
      <c r="Y101" s="3"/>
    </row>
    <row r="102" spans="1:25" s="47" customFormat="1" ht="33.950000000000003" customHeight="1">
      <c r="A102" s="116" t="s">
        <v>38</v>
      </c>
      <c r="B102" s="173" t="s">
        <v>199</v>
      </c>
      <c r="C102" s="174"/>
      <c r="D102" s="175"/>
      <c r="E102" s="125" t="s">
        <v>271</v>
      </c>
      <c r="F102" s="177" t="s">
        <v>23</v>
      </c>
      <c r="G102" s="149">
        <v>2414</v>
      </c>
      <c r="H102" s="60">
        <f t="shared" si="83"/>
        <v>134588.56255178127</v>
      </c>
      <c r="I102" s="137">
        <v>324896790</v>
      </c>
      <c r="J102" s="55" t="s">
        <v>20</v>
      </c>
      <c r="K102" s="55" t="s">
        <v>20</v>
      </c>
      <c r="L102" s="149">
        <v>2419</v>
      </c>
      <c r="M102" s="60">
        <f t="shared" si="88"/>
        <v>142228.97390243903</v>
      </c>
      <c r="N102" s="137">
        <v>344051887.87</v>
      </c>
      <c r="O102" s="149">
        <v>2419</v>
      </c>
      <c r="P102" s="60">
        <f t="shared" si="89"/>
        <v>138150.67176519224</v>
      </c>
      <c r="Q102" s="137">
        <v>334186475</v>
      </c>
      <c r="R102" s="55" t="s">
        <v>20</v>
      </c>
      <c r="S102" s="55" t="s">
        <v>20</v>
      </c>
      <c r="T102" s="60">
        <f t="shared" si="90"/>
        <v>-5</v>
      </c>
      <c r="U102" s="61">
        <f t="shared" si="91"/>
        <v>1.0020712510356256</v>
      </c>
      <c r="V102" s="60">
        <f t="shared" si="86"/>
        <v>-9289685</v>
      </c>
      <c r="W102" s="61">
        <f t="shared" si="87"/>
        <v>1.0285927263239505</v>
      </c>
      <c r="Y102" s="3"/>
    </row>
    <row r="103" spans="1:25" s="47" customFormat="1" ht="24.95" customHeight="1">
      <c r="A103" s="178" t="s">
        <v>186</v>
      </c>
      <c r="B103" s="179" t="s">
        <v>272</v>
      </c>
      <c r="C103" s="180"/>
      <c r="D103" s="181"/>
      <c r="E103" s="123" t="s">
        <v>273</v>
      </c>
      <c r="F103" s="54" t="s">
        <v>20</v>
      </c>
      <c r="G103" s="54" t="s">
        <v>20</v>
      </c>
      <c r="H103" s="54" t="s">
        <v>20</v>
      </c>
      <c r="I103" s="137">
        <v>199152740</v>
      </c>
      <c r="J103" s="55" t="s">
        <v>20</v>
      </c>
      <c r="K103" s="55" t="s">
        <v>20</v>
      </c>
      <c r="L103" s="54" t="s">
        <v>20</v>
      </c>
      <c r="M103" s="54" t="s">
        <v>20</v>
      </c>
      <c r="N103" s="137"/>
      <c r="O103" s="54" t="s">
        <v>20</v>
      </c>
      <c r="P103" s="54" t="s">
        <v>20</v>
      </c>
      <c r="Q103" s="137">
        <v>201686025.72</v>
      </c>
      <c r="R103" s="55" t="s">
        <v>20</v>
      </c>
      <c r="S103" s="55" t="s">
        <v>20</v>
      </c>
      <c r="T103" s="54" t="s">
        <v>20</v>
      </c>
      <c r="U103" s="54" t="s">
        <v>20</v>
      </c>
      <c r="V103" s="55">
        <f t="shared" si="86"/>
        <v>-2533285.7199999988</v>
      </c>
      <c r="W103" s="56">
        <f t="shared" si="87"/>
        <v>1.0127203156732867</v>
      </c>
      <c r="Y103" s="3"/>
    </row>
    <row r="104" spans="1:25" s="47" customFormat="1" ht="50.25" customHeight="1">
      <c r="A104" s="182" t="s">
        <v>47</v>
      </c>
      <c r="B104" s="146" t="s">
        <v>274</v>
      </c>
      <c r="C104" s="40" t="s">
        <v>27</v>
      </c>
      <c r="D104" s="147" t="s">
        <v>275</v>
      </c>
      <c r="E104" s="183" t="s">
        <v>276</v>
      </c>
      <c r="F104" s="184" t="s">
        <v>277</v>
      </c>
      <c r="G104" s="184" t="s">
        <v>277</v>
      </c>
      <c r="H104" s="184" t="s">
        <v>277</v>
      </c>
      <c r="I104" s="44">
        <f>I105+I106+I117+I122+I128</f>
        <v>695028800</v>
      </c>
      <c r="J104" s="45" t="s">
        <v>277</v>
      </c>
      <c r="K104" s="45" t="s">
        <v>277</v>
      </c>
      <c r="L104" s="184" t="s">
        <v>277</v>
      </c>
      <c r="M104" s="184" t="s">
        <v>277</v>
      </c>
      <c r="N104" s="44">
        <f>N105+N106+N117+N122+N128</f>
        <v>685233033.30999994</v>
      </c>
      <c r="O104" s="184" t="s">
        <v>277</v>
      </c>
      <c r="P104" s="184" t="s">
        <v>277</v>
      </c>
      <c r="Q104" s="44">
        <f>Q105+Q106+Q117+Q122+Q128</f>
        <v>553059180.45000005</v>
      </c>
      <c r="R104" s="45" t="s">
        <v>277</v>
      </c>
      <c r="S104" s="45" t="s">
        <v>277</v>
      </c>
      <c r="T104" s="43" t="s">
        <v>20</v>
      </c>
      <c r="U104" s="43" t="s">
        <v>20</v>
      </c>
      <c r="V104" s="44">
        <f t="shared" si="86"/>
        <v>141969619.54999995</v>
      </c>
      <c r="W104" s="46">
        <f t="shared" si="87"/>
        <v>0.7957356305954516</v>
      </c>
      <c r="Y104" s="3"/>
    </row>
    <row r="105" spans="1:25" s="47" customFormat="1" ht="33.950000000000003" customHeight="1">
      <c r="A105" s="178" t="s">
        <v>215</v>
      </c>
      <c r="B105" s="185" t="s">
        <v>278</v>
      </c>
      <c r="C105" s="186"/>
      <c r="D105" s="187"/>
      <c r="E105" s="123" t="s">
        <v>279</v>
      </c>
      <c r="F105" s="53" t="s">
        <v>21</v>
      </c>
      <c r="G105" s="149">
        <v>0</v>
      </c>
      <c r="H105" s="55">
        <f>IF(G105&lt;&gt;0,I105/G105,0)</f>
        <v>0</v>
      </c>
      <c r="I105" s="137">
        <v>0</v>
      </c>
      <c r="J105" s="55" t="s">
        <v>20</v>
      </c>
      <c r="K105" s="55" t="s">
        <v>20</v>
      </c>
      <c r="L105" s="149"/>
      <c r="M105" s="55">
        <f>IF(L105&lt;&gt;0,N105/L105,0)</f>
        <v>0</v>
      </c>
      <c r="N105" s="137"/>
      <c r="O105" s="149"/>
      <c r="P105" s="55">
        <f>IF(O105&lt;&gt;0,Q105/O105,0)</f>
        <v>0</v>
      </c>
      <c r="Q105" s="137"/>
      <c r="R105" s="55" t="s">
        <v>20</v>
      </c>
      <c r="S105" s="55" t="s">
        <v>20</v>
      </c>
      <c r="T105" s="60">
        <f>G105-O105</f>
        <v>0</v>
      </c>
      <c r="U105" s="61">
        <f>IF(G105&lt;&gt;0,O105/G105,0)</f>
        <v>0</v>
      </c>
      <c r="V105" s="60">
        <f t="shared" si="86"/>
        <v>0</v>
      </c>
      <c r="W105" s="61">
        <f t="shared" si="87"/>
        <v>0</v>
      </c>
      <c r="Y105" s="3"/>
    </row>
    <row r="106" spans="1:25" s="47" customFormat="1" ht="24.95" customHeight="1">
      <c r="A106" s="48" t="s">
        <v>47</v>
      </c>
      <c r="B106" s="57" t="s">
        <v>48</v>
      </c>
      <c r="C106" s="150" t="s">
        <v>27</v>
      </c>
      <c r="D106" s="188" t="s">
        <v>280</v>
      </c>
      <c r="E106" s="123" t="s">
        <v>281</v>
      </c>
      <c r="F106" s="54" t="s">
        <v>20</v>
      </c>
      <c r="G106" s="54" t="s">
        <v>20</v>
      </c>
      <c r="H106" s="54" t="s">
        <v>20</v>
      </c>
      <c r="I106" s="55">
        <f>I107+I113</f>
        <v>148528950</v>
      </c>
      <c r="J106" s="55" t="s">
        <v>20</v>
      </c>
      <c r="K106" s="55" t="s">
        <v>20</v>
      </c>
      <c r="L106" s="54" t="s">
        <v>20</v>
      </c>
      <c r="M106" s="54" t="s">
        <v>20</v>
      </c>
      <c r="N106" s="55">
        <f>N107+N113</f>
        <v>144483960.13999999</v>
      </c>
      <c r="O106" s="54" t="s">
        <v>20</v>
      </c>
      <c r="P106" s="54" t="s">
        <v>20</v>
      </c>
      <c r="Q106" s="55">
        <f>Q107+Q113</f>
        <v>130942913.22</v>
      </c>
      <c r="R106" s="55" t="s">
        <v>20</v>
      </c>
      <c r="S106" s="55" t="s">
        <v>20</v>
      </c>
      <c r="T106" s="54" t="s">
        <v>20</v>
      </c>
      <c r="U106" s="54" t="s">
        <v>20</v>
      </c>
      <c r="V106" s="55">
        <f t="shared" si="86"/>
        <v>17586036.780000001</v>
      </c>
      <c r="W106" s="56">
        <f t="shared" si="87"/>
        <v>0.881598592193643</v>
      </c>
      <c r="Y106" s="3"/>
    </row>
    <row r="107" spans="1:25" s="47" customFormat="1" ht="33.950000000000003" customHeight="1">
      <c r="A107" s="62" t="s">
        <v>51</v>
      </c>
      <c r="B107" s="119" t="s">
        <v>52</v>
      </c>
      <c r="C107" s="153"/>
      <c r="D107" s="188" t="s">
        <v>282</v>
      </c>
      <c r="E107" s="125" t="s">
        <v>283</v>
      </c>
      <c r="F107" s="67" t="s">
        <v>30</v>
      </c>
      <c r="G107" s="54">
        <f>G108+G110+G112</f>
        <v>156461</v>
      </c>
      <c r="H107" s="54" t="s">
        <v>20</v>
      </c>
      <c r="I107" s="60">
        <f>I108+I110+I111</f>
        <v>135616720</v>
      </c>
      <c r="J107" s="55" t="s">
        <v>20</v>
      </c>
      <c r="K107" s="55" t="s">
        <v>20</v>
      </c>
      <c r="L107" s="54">
        <f>L108+L110+L112</f>
        <v>145887</v>
      </c>
      <c r="M107" s="54" t="s">
        <v>20</v>
      </c>
      <c r="N107" s="60">
        <f>N108+N110+N111</f>
        <v>131377536.34999999</v>
      </c>
      <c r="O107" s="54">
        <f>O108+O110+O112</f>
        <v>145887</v>
      </c>
      <c r="P107" s="54" t="s">
        <v>20</v>
      </c>
      <c r="Q107" s="60">
        <f>Q108+Q110+Q111</f>
        <v>115937133.22</v>
      </c>
      <c r="R107" s="55" t="s">
        <v>20</v>
      </c>
      <c r="S107" s="55" t="s">
        <v>20</v>
      </c>
      <c r="T107" s="59" t="s">
        <v>20</v>
      </c>
      <c r="U107" s="59" t="s">
        <v>20</v>
      </c>
      <c r="V107" s="60">
        <f t="shared" si="86"/>
        <v>19679586.780000001</v>
      </c>
      <c r="W107" s="61">
        <f t="shared" si="87"/>
        <v>0.85488819682410844</v>
      </c>
      <c r="Y107" s="3"/>
    </row>
    <row r="108" spans="1:25" s="47" customFormat="1" ht="24.95" customHeight="1">
      <c r="A108" s="62" t="s">
        <v>56</v>
      </c>
      <c r="B108" s="162" t="s">
        <v>284</v>
      </c>
      <c r="C108" s="162"/>
      <c r="D108" s="162"/>
      <c r="E108" s="125" t="s">
        <v>285</v>
      </c>
      <c r="F108" s="67" t="s">
        <v>30</v>
      </c>
      <c r="G108" s="71">
        <f>G109</f>
        <v>109742</v>
      </c>
      <c r="H108" s="60">
        <f t="shared" ref="H108:H111" si="92">IF(G108&lt;&gt;0,I108/G108,0)</f>
        <v>790.45215140967014</v>
      </c>
      <c r="I108" s="60">
        <f>I109</f>
        <v>86745800.000000015</v>
      </c>
      <c r="J108" s="55" t="s">
        <v>20</v>
      </c>
      <c r="K108" s="55" t="s">
        <v>20</v>
      </c>
      <c r="L108" s="71">
        <f>L109</f>
        <v>100862</v>
      </c>
      <c r="M108" s="60">
        <f t="shared" ref="M108:M111" si="93">IF(L108&lt;&gt;0,N108/L108,0)</f>
        <v>883.3159653784378</v>
      </c>
      <c r="N108" s="60">
        <f>N109</f>
        <v>89093014.899999991</v>
      </c>
      <c r="O108" s="71">
        <f>O109</f>
        <v>100862</v>
      </c>
      <c r="P108" s="60">
        <f t="shared" ref="P108:P111" si="94">IF(O108&lt;&gt;0,Q108/O108,0)</f>
        <v>743.39861513751464</v>
      </c>
      <c r="Q108" s="60">
        <f>Q109</f>
        <v>74980671.120000005</v>
      </c>
      <c r="R108" s="55" t="s">
        <v>20</v>
      </c>
      <c r="S108" s="55" t="s">
        <v>20</v>
      </c>
      <c r="T108" s="60">
        <f>G108-O108</f>
        <v>8880</v>
      </c>
      <c r="U108" s="61">
        <f>IF(G108&lt;&gt;0,O108/G108,0)</f>
        <v>0.9190829399865138</v>
      </c>
      <c r="V108" s="60">
        <f t="shared" si="86"/>
        <v>11765128.88000001</v>
      </c>
      <c r="W108" s="61">
        <f t="shared" si="87"/>
        <v>0.86437235139914548</v>
      </c>
      <c r="Y108" s="3"/>
    </row>
    <row r="109" spans="1:25" s="47" customFormat="1" ht="24.95" customHeight="1">
      <c r="A109" s="62"/>
      <c r="B109" s="162" t="s">
        <v>70</v>
      </c>
      <c r="C109" s="162"/>
      <c r="D109" s="162"/>
      <c r="E109" s="125" t="s">
        <v>286</v>
      </c>
      <c r="F109" s="67" t="s">
        <v>30</v>
      </c>
      <c r="G109" s="149">
        <v>109742</v>
      </c>
      <c r="H109" s="60">
        <f t="shared" si="92"/>
        <v>790.45215140967014</v>
      </c>
      <c r="I109" s="137">
        <v>86745800.000000015</v>
      </c>
      <c r="J109" s="55" t="s">
        <v>20</v>
      </c>
      <c r="K109" s="55" t="s">
        <v>20</v>
      </c>
      <c r="L109" s="149">
        <v>100862</v>
      </c>
      <c r="M109" s="60">
        <f t="shared" si="93"/>
        <v>883.3159653784378</v>
      </c>
      <c r="N109" s="137">
        <v>89093014.899999991</v>
      </c>
      <c r="O109" s="149">
        <v>100862</v>
      </c>
      <c r="P109" s="60">
        <f t="shared" si="94"/>
        <v>743.39861513751464</v>
      </c>
      <c r="Q109" s="137">
        <v>74980671.120000005</v>
      </c>
      <c r="R109" s="55" t="s">
        <v>20</v>
      </c>
      <c r="S109" s="55" t="s">
        <v>20</v>
      </c>
      <c r="T109" s="60">
        <f t="shared" ref="T109:T116" si="95">G109-O109</f>
        <v>8880</v>
      </c>
      <c r="U109" s="61">
        <f t="shared" ref="U109:U116" si="96">IF(G109&lt;&gt;0,O109/G109,0)</f>
        <v>0.9190829399865138</v>
      </c>
      <c r="V109" s="60">
        <f t="shared" si="86"/>
        <v>11765128.88000001</v>
      </c>
      <c r="W109" s="61">
        <f t="shared" si="87"/>
        <v>0.86437235139914548</v>
      </c>
      <c r="Y109" s="3"/>
    </row>
    <row r="110" spans="1:25" s="47" customFormat="1" ht="24.95" customHeight="1">
      <c r="A110" s="62" t="s">
        <v>73</v>
      </c>
      <c r="B110" s="158" t="s">
        <v>232</v>
      </c>
      <c r="C110" s="158"/>
      <c r="D110" s="158"/>
      <c r="E110" s="125" t="s">
        <v>287</v>
      </c>
      <c r="F110" s="67" t="s">
        <v>30</v>
      </c>
      <c r="G110" s="149">
        <v>0</v>
      </c>
      <c r="H110" s="60">
        <f t="shared" si="92"/>
        <v>0</v>
      </c>
      <c r="I110" s="137">
        <v>0</v>
      </c>
      <c r="J110" s="55" t="s">
        <v>20</v>
      </c>
      <c r="K110" s="55" t="s">
        <v>20</v>
      </c>
      <c r="L110" s="149">
        <v>0</v>
      </c>
      <c r="M110" s="60">
        <f t="shared" si="93"/>
        <v>0</v>
      </c>
      <c r="N110" s="137"/>
      <c r="O110" s="149"/>
      <c r="P110" s="60">
        <f t="shared" si="94"/>
        <v>0</v>
      </c>
      <c r="Q110" s="137"/>
      <c r="R110" s="55" t="s">
        <v>20</v>
      </c>
      <c r="S110" s="55" t="s">
        <v>20</v>
      </c>
      <c r="T110" s="60">
        <f t="shared" si="95"/>
        <v>0</v>
      </c>
      <c r="U110" s="61">
        <f t="shared" si="96"/>
        <v>0</v>
      </c>
      <c r="V110" s="60">
        <f t="shared" si="86"/>
        <v>0</v>
      </c>
      <c r="W110" s="61">
        <f t="shared" si="87"/>
        <v>0</v>
      </c>
      <c r="Y110" s="3"/>
    </row>
    <row r="111" spans="1:25" s="47" customFormat="1" ht="24.95" customHeight="1">
      <c r="A111" s="62" t="s">
        <v>77</v>
      </c>
      <c r="B111" s="159" t="s">
        <v>288</v>
      </c>
      <c r="C111" s="160"/>
      <c r="D111" s="161"/>
      <c r="E111" s="125" t="s">
        <v>289</v>
      </c>
      <c r="F111" s="32" t="s">
        <v>22</v>
      </c>
      <c r="G111" s="149">
        <v>13527</v>
      </c>
      <c r="H111" s="60">
        <f t="shared" si="92"/>
        <v>3612.8424632217047</v>
      </c>
      <c r="I111" s="137">
        <v>48870920</v>
      </c>
      <c r="J111" s="55" t="s">
        <v>20</v>
      </c>
      <c r="K111" s="55" t="s">
        <v>20</v>
      </c>
      <c r="L111" s="149">
        <v>14485</v>
      </c>
      <c r="M111" s="60">
        <f t="shared" si="93"/>
        <v>2919.193748705557</v>
      </c>
      <c r="N111" s="137">
        <v>42284521.449999996</v>
      </c>
      <c r="O111" s="149">
        <v>14485</v>
      </c>
      <c r="P111" s="60">
        <f t="shared" si="94"/>
        <v>2827.5086020020713</v>
      </c>
      <c r="Q111" s="137">
        <v>40956462.100000001</v>
      </c>
      <c r="R111" s="55" t="s">
        <v>20</v>
      </c>
      <c r="S111" s="55" t="s">
        <v>20</v>
      </c>
      <c r="T111" s="60">
        <f t="shared" si="95"/>
        <v>-958</v>
      </c>
      <c r="U111" s="61">
        <f t="shared" si="96"/>
        <v>1.0708213203223182</v>
      </c>
      <c r="V111" s="60">
        <f t="shared" si="86"/>
        <v>7914457.8999999985</v>
      </c>
      <c r="W111" s="61">
        <f t="shared" si="87"/>
        <v>0.83805383856084559</v>
      </c>
      <c r="Y111" s="3"/>
    </row>
    <row r="112" spans="1:25" s="47" customFormat="1" ht="24.95" customHeight="1">
      <c r="A112" s="62"/>
      <c r="B112" s="155" t="s">
        <v>81</v>
      </c>
      <c r="C112" s="155"/>
      <c r="D112" s="155"/>
      <c r="E112" s="156" t="s">
        <v>290</v>
      </c>
      <c r="F112" s="75" t="s">
        <v>30</v>
      </c>
      <c r="G112" s="149">
        <v>46719</v>
      </c>
      <c r="H112" s="60">
        <f>IF(G111&lt;&gt;0,I111/G112,0)</f>
        <v>1046.0609173997732</v>
      </c>
      <c r="I112" s="60" t="s">
        <v>20</v>
      </c>
      <c r="J112" s="55" t="s">
        <v>20</v>
      </c>
      <c r="K112" s="55" t="s">
        <v>20</v>
      </c>
      <c r="L112" s="149">
        <v>45025</v>
      </c>
      <c r="M112" s="60">
        <f>IF(L111&lt;&gt;0,N111/L112,0)</f>
        <v>939.13429094947242</v>
      </c>
      <c r="N112" s="60" t="s">
        <v>20</v>
      </c>
      <c r="O112" s="149">
        <v>45025</v>
      </c>
      <c r="P112" s="60">
        <f>IF(O111&lt;&gt;0,Q111/O112,0)</f>
        <v>909.63824764019989</v>
      </c>
      <c r="Q112" s="60" t="s">
        <v>20</v>
      </c>
      <c r="R112" s="55" t="s">
        <v>20</v>
      </c>
      <c r="S112" s="55" t="s">
        <v>20</v>
      </c>
      <c r="T112" s="60">
        <f t="shared" si="95"/>
        <v>1694</v>
      </c>
      <c r="U112" s="61">
        <f t="shared" si="96"/>
        <v>0.96374066225732569</v>
      </c>
      <c r="V112" s="59" t="s">
        <v>20</v>
      </c>
      <c r="W112" s="59" t="s">
        <v>20</v>
      </c>
      <c r="Y112" s="3"/>
    </row>
    <row r="113" spans="1:25" s="47" customFormat="1" ht="24.95" customHeight="1">
      <c r="A113" s="62" t="s">
        <v>110</v>
      </c>
      <c r="B113" s="158" t="s">
        <v>291</v>
      </c>
      <c r="C113" s="158"/>
      <c r="D113" s="158"/>
      <c r="E113" s="125" t="s">
        <v>292</v>
      </c>
      <c r="F113" s="67" t="s">
        <v>24</v>
      </c>
      <c r="G113" s="149">
        <v>480</v>
      </c>
      <c r="H113" s="60">
        <f t="shared" ref="H113:H115" si="97">IF(G113&lt;&gt;0,I113/G113,0)</f>
        <v>26900.479166666668</v>
      </c>
      <c r="I113" s="137">
        <v>12912230</v>
      </c>
      <c r="J113" s="55" t="s">
        <v>20</v>
      </c>
      <c r="K113" s="55" t="s">
        <v>20</v>
      </c>
      <c r="L113" s="149">
        <v>500</v>
      </c>
      <c r="M113" s="60">
        <f t="shared" ref="M113" si="98">IF(L113&lt;&gt;0,N113/L113,0)</f>
        <v>26212.847579999998</v>
      </c>
      <c r="N113" s="137">
        <v>13106423.789999999</v>
      </c>
      <c r="O113" s="149">
        <v>500</v>
      </c>
      <c r="P113" s="60">
        <f t="shared" ref="P113" si="99">IF(O113&lt;&gt;0,Q113/O113,0)</f>
        <v>30011.56</v>
      </c>
      <c r="Q113" s="137">
        <v>15005780</v>
      </c>
      <c r="R113" s="55" t="s">
        <v>20</v>
      </c>
      <c r="S113" s="55" t="s">
        <v>20</v>
      </c>
      <c r="T113" s="60">
        <f t="shared" si="95"/>
        <v>-20</v>
      </c>
      <c r="U113" s="61">
        <f t="shared" si="96"/>
        <v>1.0416666666666667</v>
      </c>
      <c r="V113" s="60">
        <f t="shared" ref="V113" si="100">I113-Q113</f>
        <v>-2093550</v>
      </c>
      <c r="W113" s="61">
        <f t="shared" ref="W113" si="101">IF(I113&lt;&gt;0,Q113/I113,0)</f>
        <v>1.1621369817607028</v>
      </c>
      <c r="Y113" s="3"/>
    </row>
    <row r="114" spans="1:25" s="47" customFormat="1" ht="24.95" customHeight="1">
      <c r="A114" s="62"/>
      <c r="B114" s="163" t="s">
        <v>114</v>
      </c>
      <c r="C114" s="164"/>
      <c r="D114" s="165"/>
      <c r="E114" s="156" t="s">
        <v>293</v>
      </c>
      <c r="F114" s="189" t="s">
        <v>117</v>
      </c>
      <c r="G114" s="149">
        <v>6870</v>
      </c>
      <c r="H114" s="60">
        <f>IF(G114&lt;&gt;0,I113/G114,0)</f>
        <v>1879.509461426492</v>
      </c>
      <c r="I114" s="60" t="s">
        <v>20</v>
      </c>
      <c r="J114" s="55" t="s">
        <v>20</v>
      </c>
      <c r="K114" s="55" t="s">
        <v>20</v>
      </c>
      <c r="L114" s="149">
        <v>7289</v>
      </c>
      <c r="M114" s="60">
        <f>IF(L114&lt;&gt;0,N113/L114,0)</f>
        <v>1798.11</v>
      </c>
      <c r="N114" s="60" t="s">
        <v>20</v>
      </c>
      <c r="O114" s="149">
        <v>7289</v>
      </c>
      <c r="P114" s="60">
        <f>IF(O114&lt;&gt;0,Q113/O114,0)</f>
        <v>2058.688434627521</v>
      </c>
      <c r="Q114" s="60" t="s">
        <v>20</v>
      </c>
      <c r="R114" s="55" t="s">
        <v>20</v>
      </c>
      <c r="S114" s="55" t="s">
        <v>20</v>
      </c>
      <c r="T114" s="60">
        <f t="shared" si="95"/>
        <v>-419</v>
      </c>
      <c r="U114" s="61">
        <f t="shared" si="96"/>
        <v>1.0609898107714701</v>
      </c>
      <c r="V114" s="59" t="s">
        <v>20</v>
      </c>
      <c r="W114" s="59" t="s">
        <v>20</v>
      </c>
      <c r="Y114" s="3"/>
    </row>
    <row r="115" spans="1:25" s="47" customFormat="1" ht="50.1" customHeight="1">
      <c r="A115" s="93" t="s">
        <v>127</v>
      </c>
      <c r="B115" s="190" t="s">
        <v>128</v>
      </c>
      <c r="C115" s="191" t="s">
        <v>27</v>
      </c>
      <c r="D115" s="106" t="s">
        <v>294</v>
      </c>
      <c r="E115" s="125" t="s">
        <v>295</v>
      </c>
      <c r="F115" s="97" t="s">
        <v>24</v>
      </c>
      <c r="G115" s="54">
        <f>G113+G118</f>
        <v>480</v>
      </c>
      <c r="H115" s="55">
        <f t="shared" si="97"/>
        <v>26900.479166666668</v>
      </c>
      <c r="I115" s="55">
        <f>I113+I118</f>
        <v>12912230</v>
      </c>
      <c r="J115" s="55" t="s">
        <v>20</v>
      </c>
      <c r="K115" s="55" t="s">
        <v>20</v>
      </c>
      <c r="L115" s="54">
        <f>L113+L118</f>
        <v>500</v>
      </c>
      <c r="M115" s="55">
        <f t="shared" ref="M115" si="102">IF(L115&lt;&gt;0,N115/L115,0)</f>
        <v>26212.847579999998</v>
      </c>
      <c r="N115" s="55">
        <f>N113+N118</f>
        <v>13106423.789999999</v>
      </c>
      <c r="O115" s="54">
        <f>O113+O118</f>
        <v>500</v>
      </c>
      <c r="P115" s="55">
        <f t="shared" ref="P115" si="103">IF(O115&lt;&gt;0,Q115/O115,0)</f>
        <v>30011.56</v>
      </c>
      <c r="Q115" s="55">
        <f>Q113+Q118</f>
        <v>15005780</v>
      </c>
      <c r="R115" s="55" t="s">
        <v>20</v>
      </c>
      <c r="S115" s="55" t="s">
        <v>20</v>
      </c>
      <c r="T115" s="55">
        <f t="shared" si="95"/>
        <v>-20</v>
      </c>
      <c r="U115" s="56">
        <f t="shared" si="96"/>
        <v>1.0416666666666667</v>
      </c>
      <c r="V115" s="55">
        <f t="shared" ref="V115" si="104">I115-Q115</f>
        <v>-2093550</v>
      </c>
      <c r="W115" s="56">
        <f t="shared" ref="W115" si="105">IF(I115&lt;&gt;0,Q115/I115,0)</f>
        <v>1.1621369817607028</v>
      </c>
      <c r="Y115" s="3"/>
    </row>
    <row r="116" spans="1:25" s="47" customFormat="1" ht="24.95" customHeight="1">
      <c r="A116" s="62"/>
      <c r="B116" s="192" t="s">
        <v>114</v>
      </c>
      <c r="C116" s="191"/>
      <c r="D116" s="156" t="s">
        <v>296</v>
      </c>
      <c r="E116" s="156" t="s">
        <v>297</v>
      </c>
      <c r="F116" s="75" t="s">
        <v>117</v>
      </c>
      <c r="G116" s="102">
        <f>G114+G119</f>
        <v>6870</v>
      </c>
      <c r="H116" s="60">
        <f>IF(G116&lt;&gt;0,I115/G116,0)</f>
        <v>1879.509461426492</v>
      </c>
      <c r="I116" s="60" t="s">
        <v>20</v>
      </c>
      <c r="J116" s="55" t="s">
        <v>20</v>
      </c>
      <c r="K116" s="55" t="s">
        <v>20</v>
      </c>
      <c r="L116" s="102">
        <f>L114+L119</f>
        <v>7289</v>
      </c>
      <c r="M116" s="60">
        <f>IF(L116&lt;&gt;0,N115/L116,0)</f>
        <v>1798.11</v>
      </c>
      <c r="N116" s="60" t="s">
        <v>20</v>
      </c>
      <c r="O116" s="102">
        <f>O114+O119</f>
        <v>7289</v>
      </c>
      <c r="P116" s="60">
        <f>IF(O116&lt;&gt;0,Q115/O116,0)</f>
        <v>2058.688434627521</v>
      </c>
      <c r="Q116" s="60" t="s">
        <v>20</v>
      </c>
      <c r="R116" s="55" t="s">
        <v>20</v>
      </c>
      <c r="S116" s="55" t="s">
        <v>20</v>
      </c>
      <c r="T116" s="60">
        <f t="shared" si="95"/>
        <v>-419</v>
      </c>
      <c r="U116" s="61">
        <f t="shared" si="96"/>
        <v>1.0609898107714701</v>
      </c>
      <c r="V116" s="59" t="s">
        <v>20</v>
      </c>
      <c r="W116" s="59" t="s">
        <v>20</v>
      </c>
      <c r="Y116" s="3"/>
    </row>
    <row r="117" spans="1:25" s="47" customFormat="1" ht="63.75" customHeight="1">
      <c r="A117" s="104" t="s">
        <v>140</v>
      </c>
      <c r="B117" s="190" t="s">
        <v>141</v>
      </c>
      <c r="C117" s="191"/>
      <c r="D117" s="106" t="s">
        <v>298</v>
      </c>
      <c r="E117" s="123" t="s">
        <v>299</v>
      </c>
      <c r="F117" s="54" t="s">
        <v>20</v>
      </c>
      <c r="G117" s="54" t="s">
        <v>20</v>
      </c>
      <c r="H117" s="54" t="s">
        <v>20</v>
      </c>
      <c r="I117" s="55">
        <f>I118+I120</f>
        <v>99508790</v>
      </c>
      <c r="J117" s="55" t="s">
        <v>20</v>
      </c>
      <c r="K117" s="55" t="s">
        <v>20</v>
      </c>
      <c r="L117" s="54" t="s">
        <v>20</v>
      </c>
      <c r="M117" s="54" t="s">
        <v>20</v>
      </c>
      <c r="N117" s="55">
        <f>N118+N120</f>
        <v>101595854.09999999</v>
      </c>
      <c r="O117" s="54" t="s">
        <v>20</v>
      </c>
      <c r="P117" s="54" t="s">
        <v>20</v>
      </c>
      <c r="Q117" s="55">
        <f>Q118+Q120</f>
        <v>75334413</v>
      </c>
      <c r="R117" s="55" t="s">
        <v>20</v>
      </c>
      <c r="S117" s="55" t="s">
        <v>20</v>
      </c>
      <c r="T117" s="54" t="s">
        <v>20</v>
      </c>
      <c r="U117" s="54" t="s">
        <v>20</v>
      </c>
      <c r="V117" s="55">
        <f t="shared" ref="V117:V118" si="106">I117-Q117</f>
        <v>24174377</v>
      </c>
      <c r="W117" s="56">
        <f t="shared" ref="W117:W118" si="107">IF(I117&lt;&gt;0,Q117/I117,0)</f>
        <v>0.75706289866453003</v>
      </c>
      <c r="Y117" s="3"/>
    </row>
    <row r="118" spans="1:25" s="47" customFormat="1" ht="24.95" customHeight="1">
      <c r="A118" s="107" t="s">
        <v>144</v>
      </c>
      <c r="B118" s="158" t="s">
        <v>145</v>
      </c>
      <c r="C118" s="158"/>
      <c r="D118" s="158"/>
      <c r="E118" s="125" t="s">
        <v>300</v>
      </c>
      <c r="F118" s="92" t="s">
        <v>148</v>
      </c>
      <c r="G118" s="149">
        <v>0</v>
      </c>
      <c r="H118" s="60">
        <f t="shared" ref="H118" si="108">IF(G118&lt;&gt;0,I118/G118,0)</f>
        <v>0</v>
      </c>
      <c r="I118" s="137">
        <v>0</v>
      </c>
      <c r="J118" s="55" t="s">
        <v>20</v>
      </c>
      <c r="K118" s="55" t="s">
        <v>20</v>
      </c>
      <c r="L118" s="149"/>
      <c r="M118" s="60">
        <f t="shared" ref="M118" si="109">IF(L118&lt;&gt;0,N118/L118,0)</f>
        <v>0</v>
      </c>
      <c r="N118" s="137"/>
      <c r="O118" s="149"/>
      <c r="P118" s="60">
        <f t="shared" ref="P118" si="110">IF(O118&lt;&gt;0,Q118/O118,0)</f>
        <v>0</v>
      </c>
      <c r="Q118" s="137"/>
      <c r="R118" s="55" t="s">
        <v>20</v>
      </c>
      <c r="S118" s="55" t="s">
        <v>20</v>
      </c>
      <c r="T118" s="60">
        <f t="shared" ref="T118:T121" si="111">G118-O118</f>
        <v>0</v>
      </c>
      <c r="U118" s="61">
        <f t="shared" ref="U118:U121" si="112">IF(G118&lt;&gt;0,O118/G118,0)</f>
        <v>0</v>
      </c>
      <c r="V118" s="60">
        <f t="shared" si="106"/>
        <v>0</v>
      </c>
      <c r="W118" s="61">
        <f t="shared" si="107"/>
        <v>0</v>
      </c>
      <c r="Y118" s="3"/>
    </row>
    <row r="119" spans="1:25" s="47" customFormat="1" ht="24.95" customHeight="1">
      <c r="A119" s="107"/>
      <c r="B119" s="193" t="s">
        <v>114</v>
      </c>
      <c r="C119" s="193"/>
      <c r="D119" s="193"/>
      <c r="E119" s="156" t="s">
        <v>301</v>
      </c>
      <c r="F119" s="75" t="s">
        <v>24</v>
      </c>
      <c r="G119" s="149">
        <v>0</v>
      </c>
      <c r="H119" s="60">
        <f>IF(G119&lt;&gt;0,I118/G119,0)</f>
        <v>0</v>
      </c>
      <c r="I119" s="60" t="s">
        <v>20</v>
      </c>
      <c r="J119" s="55" t="s">
        <v>20</v>
      </c>
      <c r="K119" s="55" t="s">
        <v>20</v>
      </c>
      <c r="L119" s="149"/>
      <c r="M119" s="60">
        <f>IF(L119&lt;&gt;0,N118/L119,0)</f>
        <v>0</v>
      </c>
      <c r="N119" s="60" t="s">
        <v>20</v>
      </c>
      <c r="O119" s="149"/>
      <c r="P119" s="60">
        <f>IF(O119&lt;&gt;0,Q118/O119,0)</f>
        <v>0</v>
      </c>
      <c r="Q119" s="60" t="s">
        <v>20</v>
      </c>
      <c r="R119" s="55" t="s">
        <v>20</v>
      </c>
      <c r="S119" s="55" t="s">
        <v>20</v>
      </c>
      <c r="T119" s="60">
        <f t="shared" si="111"/>
        <v>0</v>
      </c>
      <c r="U119" s="61">
        <f t="shared" si="112"/>
        <v>0</v>
      </c>
      <c r="V119" s="59" t="s">
        <v>20</v>
      </c>
      <c r="W119" s="59" t="s">
        <v>20</v>
      </c>
      <c r="Y119" s="3"/>
    </row>
    <row r="120" spans="1:25" s="47" customFormat="1" ht="24.95" customHeight="1">
      <c r="A120" s="107" t="s">
        <v>159</v>
      </c>
      <c r="B120" s="162" t="s">
        <v>160</v>
      </c>
      <c r="C120" s="162"/>
      <c r="D120" s="162"/>
      <c r="E120" s="125" t="s">
        <v>302</v>
      </c>
      <c r="F120" s="92" t="s">
        <v>23</v>
      </c>
      <c r="G120" s="149">
        <v>1205</v>
      </c>
      <c r="H120" s="60">
        <f t="shared" ref="H120" si="113">IF(G120&lt;&gt;0,I120/G120,0)</f>
        <v>82579.908713692945</v>
      </c>
      <c r="I120" s="137">
        <v>99508790</v>
      </c>
      <c r="J120" s="55" t="s">
        <v>20</v>
      </c>
      <c r="K120" s="55" t="s">
        <v>20</v>
      </c>
      <c r="L120" s="149">
        <v>1356</v>
      </c>
      <c r="M120" s="60">
        <f t="shared" ref="M120" si="114">IF(L120&lt;&gt;0,N120/L120,0)</f>
        <v>74923.19623893805</v>
      </c>
      <c r="N120" s="137">
        <v>101595854.09999999</v>
      </c>
      <c r="O120" s="149">
        <v>1356</v>
      </c>
      <c r="P120" s="60">
        <f t="shared" ref="P120" si="115">IF(O120&lt;&gt;0,Q120/O120,0)</f>
        <v>55556.351769911504</v>
      </c>
      <c r="Q120" s="137">
        <v>75334413</v>
      </c>
      <c r="R120" s="55" t="s">
        <v>20</v>
      </c>
      <c r="S120" s="55" t="s">
        <v>20</v>
      </c>
      <c r="T120" s="60">
        <f t="shared" si="111"/>
        <v>-151</v>
      </c>
      <c r="U120" s="61">
        <f t="shared" si="112"/>
        <v>1.1253112033195021</v>
      </c>
      <c r="V120" s="60">
        <f t="shared" ref="V120" si="116">I120-Q120</f>
        <v>24174377</v>
      </c>
      <c r="W120" s="61">
        <f t="shared" ref="W120" si="117">IF(I120&lt;&gt;0,Q120/I120,0)</f>
        <v>0.75706289866453003</v>
      </c>
      <c r="Y120" s="3"/>
    </row>
    <row r="121" spans="1:25" s="47" customFormat="1" ht="24.95" customHeight="1">
      <c r="A121" s="107"/>
      <c r="B121" s="155" t="s">
        <v>163</v>
      </c>
      <c r="C121" s="155"/>
      <c r="D121" s="155"/>
      <c r="E121" s="156" t="s">
        <v>303</v>
      </c>
      <c r="F121" s="100" t="s">
        <v>37</v>
      </c>
      <c r="G121" s="149">
        <v>17917</v>
      </c>
      <c r="H121" s="60">
        <f>IF(G121&lt;&gt;0,I120/G121,0)</f>
        <v>5553.8756488251383</v>
      </c>
      <c r="I121" s="60" t="s">
        <v>20</v>
      </c>
      <c r="J121" s="55" t="s">
        <v>20</v>
      </c>
      <c r="K121" s="55" t="s">
        <v>20</v>
      </c>
      <c r="L121" s="149">
        <v>18735</v>
      </c>
      <c r="M121" s="60">
        <f>IF(L121&lt;&gt;0,N120/L121,0)</f>
        <v>5422.7837790232179</v>
      </c>
      <c r="N121" s="60" t="s">
        <v>20</v>
      </c>
      <c r="O121" s="149">
        <v>18735</v>
      </c>
      <c r="P121" s="60">
        <f>IF(O121&lt;&gt;0,Q120/O121,0)</f>
        <v>4021.0522017614089</v>
      </c>
      <c r="Q121" s="60" t="s">
        <v>20</v>
      </c>
      <c r="R121" s="55" t="s">
        <v>20</v>
      </c>
      <c r="S121" s="55" t="s">
        <v>20</v>
      </c>
      <c r="T121" s="60">
        <f t="shared" si="111"/>
        <v>-818</v>
      </c>
      <c r="U121" s="61">
        <f t="shared" si="112"/>
        <v>1.0456549645587989</v>
      </c>
      <c r="V121" s="59" t="s">
        <v>20</v>
      </c>
      <c r="W121" s="59" t="s">
        <v>20</v>
      </c>
      <c r="Y121" s="3"/>
    </row>
    <row r="122" spans="1:25" s="47" customFormat="1" ht="33.950000000000003" customHeight="1">
      <c r="A122" s="93" t="s">
        <v>25</v>
      </c>
      <c r="B122" s="114" t="s">
        <v>26</v>
      </c>
      <c r="C122" s="194" t="s">
        <v>27</v>
      </c>
      <c r="D122" s="106" t="s">
        <v>304</v>
      </c>
      <c r="E122" s="123" t="s">
        <v>305</v>
      </c>
      <c r="F122" s="54" t="s">
        <v>20</v>
      </c>
      <c r="G122" s="54" t="s">
        <v>20</v>
      </c>
      <c r="H122" s="54" t="s">
        <v>20</v>
      </c>
      <c r="I122" s="195">
        <f>I123+I126+I127</f>
        <v>441218159.99999994</v>
      </c>
      <c r="J122" s="55" t="s">
        <v>20</v>
      </c>
      <c r="K122" s="55" t="s">
        <v>20</v>
      </c>
      <c r="L122" s="54" t="s">
        <v>20</v>
      </c>
      <c r="M122" s="54" t="s">
        <v>20</v>
      </c>
      <c r="N122" s="195">
        <f>N123+N126+N127</f>
        <v>439153219.06999999</v>
      </c>
      <c r="O122" s="54" t="s">
        <v>20</v>
      </c>
      <c r="P122" s="54" t="s">
        <v>20</v>
      </c>
      <c r="Q122" s="195">
        <f>Q123+Q126+Q127</f>
        <v>341282658.77999997</v>
      </c>
      <c r="R122" s="55" t="s">
        <v>20</v>
      </c>
      <c r="S122" s="55" t="s">
        <v>20</v>
      </c>
      <c r="T122" s="54" t="s">
        <v>20</v>
      </c>
      <c r="U122" s="54" t="s">
        <v>20</v>
      </c>
      <c r="V122" s="55">
        <f t="shared" ref="V122:V139" si="118">I122-Q122</f>
        <v>99935501.219999969</v>
      </c>
      <c r="W122" s="56">
        <f t="shared" ref="W122:W139" si="119">IF(I122&lt;&gt;0,Q122/I122,0)</f>
        <v>0.7735009338237574</v>
      </c>
      <c r="Y122" s="3"/>
    </row>
    <row r="123" spans="1:25" s="47" customFormat="1" ht="33.950000000000003" customHeight="1">
      <c r="A123" s="116" t="s">
        <v>28</v>
      </c>
      <c r="B123" s="117" t="s">
        <v>29</v>
      </c>
      <c r="C123" s="194"/>
      <c r="D123" s="196" t="s">
        <v>306</v>
      </c>
      <c r="E123" s="125" t="s">
        <v>307</v>
      </c>
      <c r="F123" s="92" t="s">
        <v>30</v>
      </c>
      <c r="G123" s="197">
        <f>G124+G125</f>
        <v>20711</v>
      </c>
      <c r="H123" s="60">
        <f t="shared" ref="H123:H127" si="120">IF(G123&lt;&gt;0,I123/G123,0)</f>
        <v>1037.0291149630632</v>
      </c>
      <c r="I123" s="198">
        <f>I124+I125</f>
        <v>21477910</v>
      </c>
      <c r="J123" s="55" t="s">
        <v>20</v>
      </c>
      <c r="K123" s="55" t="s">
        <v>20</v>
      </c>
      <c r="L123" s="197">
        <f>L124+L125</f>
        <v>5230</v>
      </c>
      <c r="M123" s="60">
        <f t="shared" ref="M123:M127" si="121">IF(L123&lt;&gt;0,N123/L123,0)</f>
        <v>4547.7695219885281</v>
      </c>
      <c r="N123" s="198">
        <f>N124+N125</f>
        <v>23784834.600000001</v>
      </c>
      <c r="O123" s="197">
        <f>O124+O125</f>
        <v>5230</v>
      </c>
      <c r="P123" s="60">
        <f t="shared" ref="P123:P127" si="122">IF(O123&lt;&gt;0,Q123/O123,0)</f>
        <v>4716.5516252390062</v>
      </c>
      <c r="Q123" s="198">
        <f>Q124+Q125</f>
        <v>24667565</v>
      </c>
      <c r="R123" s="55" t="s">
        <v>20</v>
      </c>
      <c r="S123" s="55" t="s">
        <v>20</v>
      </c>
      <c r="T123" s="60">
        <f t="shared" ref="T123:T127" si="123">G123-O123</f>
        <v>15481</v>
      </c>
      <c r="U123" s="61">
        <f t="shared" ref="U123:U127" si="124">IF(G123&lt;&gt;0,O123/G123,0)</f>
        <v>0.25252281396359422</v>
      </c>
      <c r="V123" s="60">
        <f t="shared" si="118"/>
        <v>-3189655</v>
      </c>
      <c r="W123" s="61">
        <f t="shared" si="119"/>
        <v>1.148508630495239</v>
      </c>
      <c r="Y123" s="3"/>
    </row>
    <row r="124" spans="1:25" s="47" customFormat="1" ht="33.950000000000003" customHeight="1">
      <c r="A124" s="62" t="s">
        <v>31</v>
      </c>
      <c r="B124" s="159" t="s">
        <v>32</v>
      </c>
      <c r="C124" s="160"/>
      <c r="D124" s="161"/>
      <c r="E124" s="125" t="s">
        <v>308</v>
      </c>
      <c r="F124" s="92" t="s">
        <v>30</v>
      </c>
      <c r="G124" s="149">
        <v>15188</v>
      </c>
      <c r="H124" s="60">
        <f t="shared" si="120"/>
        <v>11.584803792467739</v>
      </c>
      <c r="I124" s="137">
        <v>175950</v>
      </c>
      <c r="J124" s="55" t="s">
        <v>20</v>
      </c>
      <c r="K124" s="55" t="s">
        <v>20</v>
      </c>
      <c r="L124" s="149">
        <v>207</v>
      </c>
      <c r="M124" s="60">
        <f t="shared" si="121"/>
        <v>946</v>
      </c>
      <c r="N124" s="137">
        <v>195822</v>
      </c>
      <c r="O124" s="149">
        <v>207</v>
      </c>
      <c r="P124" s="60">
        <f t="shared" si="122"/>
        <v>775.29468599033817</v>
      </c>
      <c r="Q124" s="137">
        <v>160486</v>
      </c>
      <c r="R124" s="55" t="s">
        <v>20</v>
      </c>
      <c r="S124" s="55" t="s">
        <v>20</v>
      </c>
      <c r="T124" s="60">
        <f t="shared" si="123"/>
        <v>14981</v>
      </c>
      <c r="U124" s="61">
        <f t="shared" si="124"/>
        <v>1.3629180932314985E-2</v>
      </c>
      <c r="V124" s="60">
        <f t="shared" si="118"/>
        <v>15464</v>
      </c>
      <c r="W124" s="61">
        <f t="shared" si="119"/>
        <v>0.91211139528275076</v>
      </c>
      <c r="Y124" s="3"/>
    </row>
    <row r="125" spans="1:25" s="47" customFormat="1" ht="24.95" customHeight="1">
      <c r="A125" s="62" t="s">
        <v>33</v>
      </c>
      <c r="B125" s="159" t="s">
        <v>34</v>
      </c>
      <c r="C125" s="160"/>
      <c r="D125" s="161"/>
      <c r="E125" s="125" t="s">
        <v>309</v>
      </c>
      <c r="F125" s="92" t="s">
        <v>30</v>
      </c>
      <c r="G125" s="149">
        <v>5523</v>
      </c>
      <c r="H125" s="60">
        <f t="shared" si="120"/>
        <v>3856.9545536845917</v>
      </c>
      <c r="I125" s="137">
        <v>21301960</v>
      </c>
      <c r="J125" s="55" t="s">
        <v>20</v>
      </c>
      <c r="K125" s="55" t="s">
        <v>20</v>
      </c>
      <c r="L125" s="149">
        <v>5023</v>
      </c>
      <c r="M125" s="60">
        <f t="shared" si="121"/>
        <v>4696.2000000000007</v>
      </c>
      <c r="N125" s="137">
        <v>23589012.600000001</v>
      </c>
      <c r="O125" s="149">
        <v>5023</v>
      </c>
      <c r="P125" s="60">
        <f t="shared" si="122"/>
        <v>4878.9725263786586</v>
      </c>
      <c r="Q125" s="137">
        <v>24507079</v>
      </c>
      <c r="R125" s="55" t="s">
        <v>20</v>
      </c>
      <c r="S125" s="55" t="s">
        <v>20</v>
      </c>
      <c r="T125" s="60">
        <f t="shared" si="123"/>
        <v>500</v>
      </c>
      <c r="U125" s="61">
        <f t="shared" si="124"/>
        <v>0.90946949121854059</v>
      </c>
      <c r="V125" s="60">
        <f t="shared" si="118"/>
        <v>-3205119</v>
      </c>
      <c r="W125" s="61">
        <f t="shared" si="119"/>
        <v>1.1504612251642572</v>
      </c>
      <c r="Y125" s="3"/>
    </row>
    <row r="126" spans="1:25" s="47" customFormat="1" ht="33.950000000000003" customHeight="1">
      <c r="A126" s="62" t="s">
        <v>35</v>
      </c>
      <c r="B126" s="159" t="s">
        <v>36</v>
      </c>
      <c r="C126" s="160"/>
      <c r="D126" s="161"/>
      <c r="E126" s="125" t="s">
        <v>310</v>
      </c>
      <c r="F126" s="92" t="s">
        <v>37</v>
      </c>
      <c r="G126" s="149">
        <v>63513</v>
      </c>
      <c r="H126" s="60">
        <f t="shared" si="120"/>
        <v>6608.7297088784962</v>
      </c>
      <c r="I126" s="137">
        <v>419740249.99999994</v>
      </c>
      <c r="J126" s="55" t="s">
        <v>20</v>
      </c>
      <c r="K126" s="55" t="s">
        <v>20</v>
      </c>
      <c r="L126" s="149">
        <v>71520</v>
      </c>
      <c r="M126" s="60">
        <f t="shared" si="121"/>
        <v>5807.7234965044736</v>
      </c>
      <c r="N126" s="137">
        <v>415368384.46999997</v>
      </c>
      <c r="O126" s="149">
        <v>71520</v>
      </c>
      <c r="P126" s="60">
        <f t="shared" si="122"/>
        <v>4426.9448235458613</v>
      </c>
      <c r="Q126" s="137">
        <v>316615093.77999997</v>
      </c>
      <c r="R126" s="55" t="s">
        <v>20</v>
      </c>
      <c r="S126" s="55" t="s">
        <v>20</v>
      </c>
      <c r="T126" s="60">
        <f t="shared" si="123"/>
        <v>-8007</v>
      </c>
      <c r="U126" s="61">
        <f t="shared" si="124"/>
        <v>1.1260686788531482</v>
      </c>
      <c r="V126" s="60">
        <f t="shared" si="118"/>
        <v>103125156.21999997</v>
      </c>
      <c r="W126" s="61">
        <f t="shared" si="119"/>
        <v>0.75431196741317996</v>
      </c>
      <c r="Y126" s="3"/>
    </row>
    <row r="127" spans="1:25" s="47" customFormat="1" ht="24.95" customHeight="1">
      <c r="A127" s="62" t="s">
        <v>38</v>
      </c>
      <c r="B127" s="199" t="s">
        <v>39</v>
      </c>
      <c r="C127" s="200"/>
      <c r="D127" s="201"/>
      <c r="E127" s="125" t="s">
        <v>311</v>
      </c>
      <c r="F127" s="92" t="s">
        <v>24</v>
      </c>
      <c r="G127" s="149">
        <v>0</v>
      </c>
      <c r="H127" s="60">
        <f t="shared" si="120"/>
        <v>0</v>
      </c>
      <c r="I127" s="137">
        <v>0</v>
      </c>
      <c r="J127" s="55" t="s">
        <v>20</v>
      </c>
      <c r="K127" s="55" t="s">
        <v>20</v>
      </c>
      <c r="L127" s="149"/>
      <c r="M127" s="60">
        <f t="shared" si="121"/>
        <v>0</v>
      </c>
      <c r="N127" s="137"/>
      <c r="O127" s="149"/>
      <c r="P127" s="60">
        <f t="shared" si="122"/>
        <v>0</v>
      </c>
      <c r="Q127" s="137"/>
      <c r="R127" s="55" t="s">
        <v>20</v>
      </c>
      <c r="S127" s="55" t="s">
        <v>20</v>
      </c>
      <c r="T127" s="60">
        <f t="shared" si="123"/>
        <v>0</v>
      </c>
      <c r="U127" s="61">
        <f t="shared" si="124"/>
        <v>0</v>
      </c>
      <c r="V127" s="60">
        <f t="shared" si="118"/>
        <v>0</v>
      </c>
      <c r="W127" s="61">
        <f t="shared" si="119"/>
        <v>0</v>
      </c>
      <c r="Y127" s="3"/>
    </row>
    <row r="128" spans="1:25" s="47" customFormat="1" ht="24.95" customHeight="1">
      <c r="A128" s="48" t="s">
        <v>186</v>
      </c>
      <c r="B128" s="202" t="s">
        <v>272</v>
      </c>
      <c r="C128" s="202"/>
      <c r="D128" s="202"/>
      <c r="E128" s="123" t="s">
        <v>312</v>
      </c>
      <c r="F128" s="54" t="s">
        <v>20</v>
      </c>
      <c r="G128" s="54" t="s">
        <v>20</v>
      </c>
      <c r="H128" s="54" t="s">
        <v>20</v>
      </c>
      <c r="I128" s="137">
        <v>5772900</v>
      </c>
      <c r="J128" s="55" t="s">
        <v>20</v>
      </c>
      <c r="K128" s="55" t="s">
        <v>20</v>
      </c>
      <c r="L128" s="54" t="s">
        <v>20</v>
      </c>
      <c r="M128" s="54" t="s">
        <v>20</v>
      </c>
      <c r="N128" s="137"/>
      <c r="O128" s="54" t="s">
        <v>20</v>
      </c>
      <c r="P128" s="54" t="s">
        <v>20</v>
      </c>
      <c r="Q128" s="137">
        <v>5499195.4500000002</v>
      </c>
      <c r="R128" s="55" t="s">
        <v>20</v>
      </c>
      <c r="S128" s="55" t="s">
        <v>20</v>
      </c>
      <c r="T128" s="59" t="s">
        <v>20</v>
      </c>
      <c r="U128" s="59" t="s">
        <v>20</v>
      </c>
      <c r="V128" s="60">
        <f t="shared" si="118"/>
        <v>273704.54999999981</v>
      </c>
      <c r="W128" s="61">
        <f t="shared" si="119"/>
        <v>0.95258803201164066</v>
      </c>
      <c r="Y128" s="3"/>
    </row>
    <row r="129" spans="1:25" s="47" customFormat="1" ht="65.25" customHeight="1">
      <c r="A129" s="145" t="s">
        <v>127</v>
      </c>
      <c r="B129" s="146" t="s">
        <v>313</v>
      </c>
      <c r="C129" s="40" t="s">
        <v>27</v>
      </c>
      <c r="D129" s="147" t="s">
        <v>314</v>
      </c>
      <c r="E129" s="183" t="s">
        <v>315</v>
      </c>
      <c r="F129" s="43" t="s">
        <v>20</v>
      </c>
      <c r="G129" s="43" t="s">
        <v>20</v>
      </c>
      <c r="H129" s="43" t="s">
        <v>20</v>
      </c>
      <c r="I129" s="44">
        <f>I130+I131+I157+I166+I170</f>
        <v>0</v>
      </c>
      <c r="J129" s="45" t="s">
        <v>20</v>
      </c>
      <c r="K129" s="45" t="s">
        <v>20</v>
      </c>
      <c r="L129" s="43" t="s">
        <v>20</v>
      </c>
      <c r="M129" s="43" t="s">
        <v>20</v>
      </c>
      <c r="N129" s="44">
        <f>N130+N131+N157+N166+N170</f>
        <v>0</v>
      </c>
      <c r="O129" s="43" t="s">
        <v>20</v>
      </c>
      <c r="P129" s="43" t="s">
        <v>20</v>
      </c>
      <c r="Q129" s="44">
        <f>Q130+Q131+Q157+Q166+Q170</f>
        <v>0</v>
      </c>
      <c r="R129" s="45" t="s">
        <v>20</v>
      </c>
      <c r="S129" s="45" t="s">
        <v>20</v>
      </c>
      <c r="T129" s="43" t="s">
        <v>20</v>
      </c>
      <c r="U129" s="43" t="s">
        <v>20</v>
      </c>
      <c r="V129" s="45">
        <f t="shared" si="118"/>
        <v>0</v>
      </c>
      <c r="W129" s="46">
        <f t="shared" si="119"/>
        <v>0</v>
      </c>
      <c r="X129" s="3"/>
      <c r="Y129" s="3"/>
    </row>
    <row r="130" spans="1:25" s="47" customFormat="1" ht="33.950000000000003" customHeight="1">
      <c r="A130" s="48">
        <v>1</v>
      </c>
      <c r="B130" s="142" t="s">
        <v>219</v>
      </c>
      <c r="C130" s="143"/>
      <c r="D130" s="144"/>
      <c r="E130" s="123" t="s">
        <v>316</v>
      </c>
      <c r="F130" s="53" t="s">
        <v>21</v>
      </c>
      <c r="G130" s="149"/>
      <c r="H130" s="55">
        <f>IF(G130&lt;&gt;0,I130/G130,0)</f>
        <v>0</v>
      </c>
      <c r="I130" s="137"/>
      <c r="J130" s="55" t="s">
        <v>20</v>
      </c>
      <c r="K130" s="55" t="s">
        <v>20</v>
      </c>
      <c r="L130" s="149"/>
      <c r="M130" s="55">
        <f>IF(L130&lt;&gt;0,N130/L130,0)</f>
        <v>0</v>
      </c>
      <c r="N130" s="137"/>
      <c r="O130" s="149"/>
      <c r="P130" s="55">
        <f>IF(O130&lt;&gt;0,Q130/O130,0)</f>
        <v>0</v>
      </c>
      <c r="Q130" s="137"/>
      <c r="R130" s="55" t="s">
        <v>20</v>
      </c>
      <c r="S130" s="55" t="s">
        <v>20</v>
      </c>
      <c r="T130" s="55">
        <f>G130-O130</f>
        <v>0</v>
      </c>
      <c r="U130" s="56">
        <f>IF(G130&lt;&gt;0,O130/G130,0)</f>
        <v>0</v>
      </c>
      <c r="V130" s="55">
        <f t="shared" si="118"/>
        <v>0</v>
      </c>
      <c r="W130" s="56">
        <f t="shared" si="119"/>
        <v>0</v>
      </c>
      <c r="X130" s="3"/>
      <c r="Y130" s="3"/>
    </row>
    <row r="131" spans="1:25" s="47" customFormat="1" ht="24.95" customHeight="1">
      <c r="A131" s="48" t="s">
        <v>47</v>
      </c>
      <c r="B131" s="57" t="s">
        <v>48</v>
      </c>
      <c r="C131" s="50" t="s">
        <v>27</v>
      </c>
      <c r="D131" s="58" t="s">
        <v>317</v>
      </c>
      <c r="E131" s="123" t="s">
        <v>318</v>
      </c>
      <c r="F131" s="54" t="s">
        <v>20</v>
      </c>
      <c r="G131" s="54" t="s">
        <v>20</v>
      </c>
      <c r="H131" s="54" t="s">
        <v>20</v>
      </c>
      <c r="I131" s="55">
        <f>I132+I149</f>
        <v>0</v>
      </c>
      <c r="J131" s="55" t="s">
        <v>20</v>
      </c>
      <c r="K131" s="55" t="s">
        <v>20</v>
      </c>
      <c r="L131" s="54" t="s">
        <v>20</v>
      </c>
      <c r="M131" s="54" t="s">
        <v>20</v>
      </c>
      <c r="N131" s="55">
        <f>N132+N149</f>
        <v>0</v>
      </c>
      <c r="O131" s="54" t="s">
        <v>20</v>
      </c>
      <c r="P131" s="54" t="s">
        <v>20</v>
      </c>
      <c r="Q131" s="55">
        <f>Q132+Q149</f>
        <v>0</v>
      </c>
      <c r="R131" s="55" t="s">
        <v>20</v>
      </c>
      <c r="S131" s="55" t="s">
        <v>20</v>
      </c>
      <c r="T131" s="54" t="s">
        <v>20</v>
      </c>
      <c r="U131" s="54" t="s">
        <v>20</v>
      </c>
      <c r="V131" s="55">
        <f t="shared" si="118"/>
        <v>0</v>
      </c>
      <c r="W131" s="56">
        <f t="shared" si="119"/>
        <v>0</v>
      </c>
      <c r="X131" s="3"/>
      <c r="Y131" s="3"/>
    </row>
    <row r="132" spans="1:25" s="47" customFormat="1" ht="33.950000000000003" customHeight="1">
      <c r="A132" s="62" t="s">
        <v>51</v>
      </c>
      <c r="B132" s="63" t="s">
        <v>52</v>
      </c>
      <c r="C132" s="64" t="s">
        <v>27</v>
      </c>
      <c r="D132" s="70" t="s">
        <v>319</v>
      </c>
      <c r="E132" s="125" t="s">
        <v>320</v>
      </c>
      <c r="F132" s="67" t="s">
        <v>55</v>
      </c>
      <c r="G132" s="54" t="s">
        <v>20</v>
      </c>
      <c r="H132" s="54" t="s">
        <v>20</v>
      </c>
      <c r="I132" s="60">
        <f>I133+I138+I139+I148</f>
        <v>0</v>
      </c>
      <c r="J132" s="55" t="s">
        <v>20</v>
      </c>
      <c r="K132" s="55" t="s">
        <v>20</v>
      </c>
      <c r="L132" s="54" t="s">
        <v>20</v>
      </c>
      <c r="M132" s="54" t="s">
        <v>20</v>
      </c>
      <c r="N132" s="60">
        <f>N133+N138+N139+N148</f>
        <v>0</v>
      </c>
      <c r="O132" s="54" t="s">
        <v>20</v>
      </c>
      <c r="P132" s="54" t="s">
        <v>20</v>
      </c>
      <c r="Q132" s="60">
        <f>Q133+Q138+Q139+Q148</f>
        <v>0</v>
      </c>
      <c r="R132" s="55" t="s">
        <v>20</v>
      </c>
      <c r="S132" s="55" t="s">
        <v>20</v>
      </c>
      <c r="T132" s="59" t="s">
        <v>20</v>
      </c>
      <c r="U132" s="59" t="s">
        <v>20</v>
      </c>
      <c r="V132" s="60">
        <f t="shared" si="118"/>
        <v>0</v>
      </c>
      <c r="W132" s="61">
        <f t="shared" si="119"/>
        <v>0</v>
      </c>
      <c r="X132" s="3"/>
      <c r="Y132" s="3"/>
    </row>
    <row r="133" spans="1:25" s="47" customFormat="1" ht="33.950000000000003" customHeight="1">
      <c r="A133" s="62" t="s">
        <v>56</v>
      </c>
      <c r="B133" s="152" t="s">
        <v>225</v>
      </c>
      <c r="C133" s="69"/>
      <c r="D133" s="154" t="s">
        <v>321</v>
      </c>
      <c r="E133" s="125" t="s">
        <v>322</v>
      </c>
      <c r="F133" s="67" t="s">
        <v>55</v>
      </c>
      <c r="G133" s="71">
        <f>G134+G135+G137</f>
        <v>0</v>
      </c>
      <c r="H133" s="60">
        <f t="shared" ref="H133:H139" si="125">IF(G133&lt;&gt;0,I133/G133,0)</f>
        <v>0</v>
      </c>
      <c r="I133" s="60">
        <f>I134+I135+I137</f>
        <v>0</v>
      </c>
      <c r="J133" s="55" t="s">
        <v>20</v>
      </c>
      <c r="K133" s="55" t="s">
        <v>20</v>
      </c>
      <c r="L133" s="71">
        <f>L134+L135+L137</f>
        <v>0</v>
      </c>
      <c r="M133" s="60">
        <f t="shared" ref="M133:M139" si="126">IF(L133&lt;&gt;0,N133/L133,0)</f>
        <v>0</v>
      </c>
      <c r="N133" s="60">
        <f>N134+N135+N137</f>
        <v>0</v>
      </c>
      <c r="O133" s="71">
        <f>O134+O135+O137</f>
        <v>0</v>
      </c>
      <c r="P133" s="60">
        <f t="shared" ref="P133:P139" si="127">IF(O133&lt;&gt;0,Q133/O133,0)</f>
        <v>0</v>
      </c>
      <c r="Q133" s="60">
        <f>Q134+Q135+Q137</f>
        <v>0</v>
      </c>
      <c r="R133" s="55" t="s">
        <v>20</v>
      </c>
      <c r="S133" s="55" t="s">
        <v>20</v>
      </c>
      <c r="T133" s="60">
        <f>G133-O133</f>
        <v>0</v>
      </c>
      <c r="U133" s="61">
        <f>IF(G133&lt;&gt;0,O133/G133,0)</f>
        <v>0</v>
      </c>
      <c r="V133" s="60">
        <f t="shared" si="118"/>
        <v>0</v>
      </c>
      <c r="W133" s="61">
        <f t="shared" si="119"/>
        <v>0</v>
      </c>
      <c r="X133" s="3"/>
      <c r="Y133" s="3"/>
    </row>
    <row r="134" spans="1:25" s="47" customFormat="1" ht="24.95" customHeight="1">
      <c r="A134" s="62"/>
      <c r="B134" s="162" t="s">
        <v>60</v>
      </c>
      <c r="C134" s="162"/>
      <c r="D134" s="162"/>
      <c r="E134" s="125" t="s">
        <v>323</v>
      </c>
      <c r="F134" s="67" t="s">
        <v>63</v>
      </c>
      <c r="G134" s="149"/>
      <c r="H134" s="60">
        <f t="shared" si="125"/>
        <v>0</v>
      </c>
      <c r="I134" s="137"/>
      <c r="J134" s="55" t="s">
        <v>20</v>
      </c>
      <c r="K134" s="55" t="s">
        <v>20</v>
      </c>
      <c r="L134" s="149"/>
      <c r="M134" s="60">
        <f t="shared" si="126"/>
        <v>0</v>
      </c>
      <c r="N134" s="137"/>
      <c r="O134" s="149"/>
      <c r="P134" s="60">
        <f t="shared" si="127"/>
        <v>0</v>
      </c>
      <c r="Q134" s="137"/>
      <c r="R134" s="55" t="s">
        <v>20</v>
      </c>
      <c r="S134" s="55" t="s">
        <v>20</v>
      </c>
      <c r="T134" s="60">
        <f t="shared" ref="T134:T156" si="128">G134-O134</f>
        <v>0</v>
      </c>
      <c r="U134" s="61">
        <f t="shared" ref="U134:U156" si="129">IF(G134&lt;&gt;0,O134/G134,0)</f>
        <v>0</v>
      </c>
      <c r="V134" s="60">
        <f t="shared" si="118"/>
        <v>0</v>
      </c>
      <c r="W134" s="61">
        <f t="shared" si="119"/>
        <v>0</v>
      </c>
      <c r="X134" s="3"/>
      <c r="Y134" s="3"/>
    </row>
    <row r="135" spans="1:25" s="47" customFormat="1" ht="24.95" customHeight="1">
      <c r="A135" s="62"/>
      <c r="B135" s="162" t="s">
        <v>64</v>
      </c>
      <c r="C135" s="162"/>
      <c r="D135" s="162"/>
      <c r="E135" s="125" t="s">
        <v>324</v>
      </c>
      <c r="F135" s="67" t="s">
        <v>63</v>
      </c>
      <c r="G135" s="149"/>
      <c r="H135" s="60">
        <f t="shared" si="125"/>
        <v>0</v>
      </c>
      <c r="I135" s="137"/>
      <c r="J135" s="55" t="s">
        <v>20</v>
      </c>
      <c r="K135" s="55" t="s">
        <v>20</v>
      </c>
      <c r="L135" s="149"/>
      <c r="M135" s="60">
        <f t="shared" si="126"/>
        <v>0</v>
      </c>
      <c r="N135" s="137"/>
      <c r="O135" s="149"/>
      <c r="P135" s="60">
        <f t="shared" si="127"/>
        <v>0</v>
      </c>
      <c r="Q135" s="137"/>
      <c r="R135" s="55" t="s">
        <v>20</v>
      </c>
      <c r="S135" s="55" t="s">
        <v>20</v>
      </c>
      <c r="T135" s="60">
        <f t="shared" si="128"/>
        <v>0</v>
      </c>
      <c r="U135" s="61">
        <f t="shared" si="129"/>
        <v>0</v>
      </c>
      <c r="V135" s="60">
        <f t="shared" si="118"/>
        <v>0</v>
      </c>
      <c r="W135" s="61">
        <f t="shared" si="119"/>
        <v>0</v>
      </c>
      <c r="X135" s="3"/>
      <c r="Y135" s="3"/>
    </row>
    <row r="136" spans="1:25" s="47" customFormat="1" ht="24.95" customHeight="1">
      <c r="A136" s="62"/>
      <c r="B136" s="203" t="s">
        <v>67</v>
      </c>
      <c r="C136" s="203"/>
      <c r="D136" s="203"/>
      <c r="E136" s="125" t="s">
        <v>325</v>
      </c>
      <c r="F136" s="67" t="s">
        <v>63</v>
      </c>
      <c r="G136" s="149"/>
      <c r="H136" s="60">
        <f t="shared" si="125"/>
        <v>0</v>
      </c>
      <c r="I136" s="137"/>
      <c r="J136" s="55" t="s">
        <v>20</v>
      </c>
      <c r="K136" s="55" t="s">
        <v>20</v>
      </c>
      <c r="L136" s="149"/>
      <c r="M136" s="60">
        <f t="shared" si="126"/>
        <v>0</v>
      </c>
      <c r="N136" s="137"/>
      <c r="O136" s="149"/>
      <c r="P136" s="60">
        <f t="shared" si="127"/>
        <v>0</v>
      </c>
      <c r="Q136" s="137"/>
      <c r="R136" s="55" t="s">
        <v>20</v>
      </c>
      <c r="S136" s="55" t="s">
        <v>20</v>
      </c>
      <c r="T136" s="60">
        <f t="shared" si="128"/>
        <v>0</v>
      </c>
      <c r="U136" s="61">
        <f t="shared" si="129"/>
        <v>0</v>
      </c>
      <c r="V136" s="60">
        <f t="shared" si="118"/>
        <v>0</v>
      </c>
      <c r="W136" s="61">
        <f t="shared" si="119"/>
        <v>0</v>
      </c>
      <c r="X136" s="3"/>
      <c r="Y136" s="3"/>
    </row>
    <row r="137" spans="1:25" s="47" customFormat="1" ht="24.95" customHeight="1">
      <c r="A137" s="62"/>
      <c r="B137" s="162" t="s">
        <v>70</v>
      </c>
      <c r="C137" s="162"/>
      <c r="D137" s="162"/>
      <c r="E137" s="125" t="s">
        <v>326</v>
      </c>
      <c r="F137" s="67" t="s">
        <v>30</v>
      </c>
      <c r="G137" s="149"/>
      <c r="H137" s="60">
        <f t="shared" si="125"/>
        <v>0</v>
      </c>
      <c r="I137" s="137"/>
      <c r="J137" s="55" t="s">
        <v>20</v>
      </c>
      <c r="K137" s="55" t="s">
        <v>20</v>
      </c>
      <c r="L137" s="149"/>
      <c r="M137" s="60">
        <f t="shared" si="126"/>
        <v>0</v>
      </c>
      <c r="N137" s="137"/>
      <c r="O137" s="149"/>
      <c r="P137" s="60">
        <f t="shared" si="127"/>
        <v>0</v>
      </c>
      <c r="Q137" s="137"/>
      <c r="R137" s="55" t="s">
        <v>20</v>
      </c>
      <c r="S137" s="55" t="s">
        <v>20</v>
      </c>
      <c r="T137" s="60">
        <f t="shared" si="128"/>
        <v>0</v>
      </c>
      <c r="U137" s="61">
        <f t="shared" si="129"/>
        <v>0</v>
      </c>
      <c r="V137" s="60">
        <f t="shared" si="118"/>
        <v>0</v>
      </c>
      <c r="W137" s="61">
        <f t="shared" si="119"/>
        <v>0</v>
      </c>
      <c r="X137" s="3"/>
      <c r="Y137" s="3"/>
    </row>
    <row r="138" spans="1:25" s="47" customFormat="1" ht="24.95" customHeight="1">
      <c r="A138" s="62" t="s">
        <v>73</v>
      </c>
      <c r="B138" s="158" t="s">
        <v>232</v>
      </c>
      <c r="C138" s="158"/>
      <c r="D138" s="158"/>
      <c r="E138" s="125" t="s">
        <v>327</v>
      </c>
      <c r="F138" s="67" t="s">
        <v>30</v>
      </c>
      <c r="G138" s="149"/>
      <c r="H138" s="60">
        <f t="shared" si="125"/>
        <v>0</v>
      </c>
      <c r="I138" s="137"/>
      <c r="J138" s="55" t="s">
        <v>20</v>
      </c>
      <c r="K138" s="55" t="s">
        <v>20</v>
      </c>
      <c r="L138" s="149"/>
      <c r="M138" s="60">
        <f t="shared" si="126"/>
        <v>0</v>
      </c>
      <c r="N138" s="137"/>
      <c r="O138" s="149"/>
      <c r="P138" s="60">
        <f t="shared" si="127"/>
        <v>0</v>
      </c>
      <c r="Q138" s="137"/>
      <c r="R138" s="55" t="s">
        <v>20</v>
      </c>
      <c r="S138" s="55" t="s">
        <v>20</v>
      </c>
      <c r="T138" s="60">
        <f t="shared" si="128"/>
        <v>0</v>
      </c>
      <c r="U138" s="61">
        <f t="shared" si="129"/>
        <v>0</v>
      </c>
      <c r="V138" s="60">
        <f t="shared" si="118"/>
        <v>0</v>
      </c>
      <c r="W138" s="61">
        <f t="shared" si="119"/>
        <v>0</v>
      </c>
      <c r="X138" s="3"/>
      <c r="Y138" s="3"/>
    </row>
    <row r="139" spans="1:25" s="47" customFormat="1" ht="33.950000000000003" customHeight="1">
      <c r="A139" s="62" t="s">
        <v>77</v>
      </c>
      <c r="B139" s="159" t="s">
        <v>234</v>
      </c>
      <c r="C139" s="160"/>
      <c r="D139" s="161"/>
      <c r="E139" s="125" t="s">
        <v>328</v>
      </c>
      <c r="F139" s="32" t="s">
        <v>22</v>
      </c>
      <c r="G139" s="149"/>
      <c r="H139" s="60">
        <f t="shared" si="125"/>
        <v>0</v>
      </c>
      <c r="I139" s="137"/>
      <c r="J139" s="55" t="s">
        <v>20</v>
      </c>
      <c r="K139" s="55" t="s">
        <v>20</v>
      </c>
      <c r="L139" s="149"/>
      <c r="M139" s="60">
        <f t="shared" si="126"/>
        <v>0</v>
      </c>
      <c r="N139" s="137"/>
      <c r="O139" s="149"/>
      <c r="P139" s="60">
        <f t="shared" si="127"/>
        <v>0</v>
      </c>
      <c r="Q139" s="137"/>
      <c r="R139" s="55" t="s">
        <v>20</v>
      </c>
      <c r="S139" s="55" t="s">
        <v>20</v>
      </c>
      <c r="T139" s="60">
        <f t="shared" si="128"/>
        <v>0</v>
      </c>
      <c r="U139" s="61">
        <f t="shared" si="129"/>
        <v>0</v>
      </c>
      <c r="V139" s="60">
        <f t="shared" si="118"/>
        <v>0</v>
      </c>
      <c r="W139" s="61">
        <f t="shared" si="119"/>
        <v>0</v>
      </c>
      <c r="X139" s="3"/>
      <c r="Y139" s="3"/>
    </row>
    <row r="140" spans="1:25" s="47" customFormat="1" ht="24.95" customHeight="1">
      <c r="A140" s="62"/>
      <c r="B140" s="155" t="s">
        <v>81</v>
      </c>
      <c r="C140" s="155"/>
      <c r="D140" s="155"/>
      <c r="E140" s="156" t="s">
        <v>329</v>
      </c>
      <c r="F140" s="75" t="s">
        <v>30</v>
      </c>
      <c r="G140" s="149"/>
      <c r="H140" s="60">
        <f>IF(G140&lt;&gt;0,I139/G140,0)</f>
        <v>0</v>
      </c>
      <c r="I140" s="60" t="s">
        <v>20</v>
      </c>
      <c r="J140" s="55" t="s">
        <v>20</v>
      </c>
      <c r="K140" s="55" t="s">
        <v>20</v>
      </c>
      <c r="L140" s="149"/>
      <c r="M140" s="60">
        <f>IF(L140&lt;&gt;0,N139/L140,0)</f>
        <v>0</v>
      </c>
      <c r="N140" s="60" t="s">
        <v>20</v>
      </c>
      <c r="O140" s="149"/>
      <c r="P140" s="60">
        <f>IF(O140&lt;&gt;0,Q139/O140,0)</f>
        <v>0</v>
      </c>
      <c r="Q140" s="60" t="s">
        <v>20</v>
      </c>
      <c r="R140" s="55" t="s">
        <v>20</v>
      </c>
      <c r="S140" s="55" t="s">
        <v>20</v>
      </c>
      <c r="T140" s="60">
        <f t="shared" si="128"/>
        <v>0</v>
      </c>
      <c r="U140" s="61">
        <f t="shared" si="129"/>
        <v>0</v>
      </c>
      <c r="V140" s="59" t="s">
        <v>20</v>
      </c>
      <c r="W140" s="59" t="s">
        <v>20</v>
      </c>
      <c r="X140" s="3"/>
      <c r="Y140" s="3"/>
    </row>
    <row r="141" spans="1:25" s="47" customFormat="1" ht="24.95" customHeight="1">
      <c r="A141" s="62"/>
      <c r="B141" s="162" t="s">
        <v>84</v>
      </c>
      <c r="C141" s="162"/>
      <c r="D141" s="162"/>
      <c r="E141" s="125" t="s">
        <v>330</v>
      </c>
      <c r="F141" s="67" t="s">
        <v>87</v>
      </c>
      <c r="G141" s="149"/>
      <c r="H141" s="60">
        <f t="shared" ref="H141:H149" si="130">IF(G141&lt;&gt;0,I141/G141,0)</f>
        <v>0</v>
      </c>
      <c r="I141" s="137"/>
      <c r="J141" s="55" t="s">
        <v>20</v>
      </c>
      <c r="K141" s="55" t="s">
        <v>20</v>
      </c>
      <c r="L141" s="149"/>
      <c r="M141" s="60">
        <f t="shared" ref="M141:M149" si="131">IF(L141&lt;&gt;0,N141/L141,0)</f>
        <v>0</v>
      </c>
      <c r="N141" s="137"/>
      <c r="O141" s="149"/>
      <c r="P141" s="60">
        <f t="shared" ref="P141:P149" si="132">IF(O141&lt;&gt;0,Q141/O141,0)</f>
        <v>0</v>
      </c>
      <c r="Q141" s="137"/>
      <c r="R141" s="55" t="s">
        <v>20</v>
      </c>
      <c r="S141" s="55" t="s">
        <v>20</v>
      </c>
      <c r="T141" s="60">
        <f t="shared" si="128"/>
        <v>0</v>
      </c>
      <c r="U141" s="61">
        <f t="shared" si="129"/>
        <v>0</v>
      </c>
      <c r="V141" s="60">
        <f t="shared" ref="V141:V149" si="133">I141-Q141</f>
        <v>0</v>
      </c>
      <c r="W141" s="61">
        <f t="shared" ref="W141:W149" si="134">IF(I141&lt;&gt;0,Q141/I141,0)</f>
        <v>0</v>
      </c>
      <c r="X141" s="3"/>
      <c r="Y141" s="3"/>
    </row>
    <row r="142" spans="1:25" s="47" customFormat="1" ht="24.95" customHeight="1">
      <c r="A142" s="62"/>
      <c r="B142" s="162" t="s">
        <v>88</v>
      </c>
      <c r="C142" s="162"/>
      <c r="D142" s="162"/>
      <c r="E142" s="125" t="s">
        <v>331</v>
      </c>
      <c r="F142" s="67" t="s">
        <v>87</v>
      </c>
      <c r="G142" s="149"/>
      <c r="H142" s="60">
        <f t="shared" si="130"/>
        <v>0</v>
      </c>
      <c r="I142" s="137"/>
      <c r="J142" s="55" t="s">
        <v>20</v>
      </c>
      <c r="K142" s="55" t="s">
        <v>20</v>
      </c>
      <c r="L142" s="149"/>
      <c r="M142" s="60">
        <f t="shared" si="131"/>
        <v>0</v>
      </c>
      <c r="N142" s="137"/>
      <c r="O142" s="149"/>
      <c r="P142" s="60">
        <f t="shared" si="132"/>
        <v>0</v>
      </c>
      <c r="Q142" s="137"/>
      <c r="R142" s="55" t="s">
        <v>20</v>
      </c>
      <c r="S142" s="55" t="s">
        <v>20</v>
      </c>
      <c r="T142" s="60">
        <f t="shared" si="128"/>
        <v>0</v>
      </c>
      <c r="U142" s="61">
        <f t="shared" si="129"/>
        <v>0</v>
      </c>
      <c r="V142" s="60">
        <f t="shared" si="133"/>
        <v>0</v>
      </c>
      <c r="W142" s="61">
        <f t="shared" si="134"/>
        <v>0</v>
      </c>
      <c r="X142" s="3"/>
      <c r="Y142" s="3"/>
    </row>
    <row r="143" spans="1:25" s="47" customFormat="1" ht="24.95" customHeight="1">
      <c r="A143" s="62"/>
      <c r="B143" s="162" t="s">
        <v>91</v>
      </c>
      <c r="C143" s="162"/>
      <c r="D143" s="162"/>
      <c r="E143" s="125" t="s">
        <v>332</v>
      </c>
      <c r="F143" s="67" t="s">
        <v>87</v>
      </c>
      <c r="G143" s="149"/>
      <c r="H143" s="60">
        <f t="shared" si="130"/>
        <v>0</v>
      </c>
      <c r="I143" s="137"/>
      <c r="J143" s="55" t="s">
        <v>20</v>
      </c>
      <c r="K143" s="55" t="s">
        <v>20</v>
      </c>
      <c r="L143" s="149"/>
      <c r="M143" s="60">
        <f t="shared" si="131"/>
        <v>0</v>
      </c>
      <c r="N143" s="137"/>
      <c r="O143" s="149"/>
      <c r="P143" s="60">
        <f t="shared" si="132"/>
        <v>0</v>
      </c>
      <c r="Q143" s="137"/>
      <c r="R143" s="55" t="s">
        <v>20</v>
      </c>
      <c r="S143" s="55" t="s">
        <v>20</v>
      </c>
      <c r="T143" s="60">
        <f t="shared" si="128"/>
        <v>0</v>
      </c>
      <c r="U143" s="61">
        <f t="shared" si="129"/>
        <v>0</v>
      </c>
      <c r="V143" s="60">
        <f t="shared" si="133"/>
        <v>0</v>
      </c>
      <c r="W143" s="61">
        <f t="shared" si="134"/>
        <v>0</v>
      </c>
      <c r="X143" s="3"/>
      <c r="Y143" s="3"/>
    </row>
    <row r="144" spans="1:25" s="47" customFormat="1" ht="24.95" customHeight="1">
      <c r="A144" s="62"/>
      <c r="B144" s="162" t="s">
        <v>94</v>
      </c>
      <c r="C144" s="162"/>
      <c r="D144" s="162"/>
      <c r="E144" s="125" t="s">
        <v>333</v>
      </c>
      <c r="F144" s="67" t="s">
        <v>87</v>
      </c>
      <c r="G144" s="149"/>
      <c r="H144" s="60">
        <f t="shared" si="130"/>
        <v>0</v>
      </c>
      <c r="I144" s="137"/>
      <c r="J144" s="55" t="s">
        <v>20</v>
      </c>
      <c r="K144" s="55" t="s">
        <v>20</v>
      </c>
      <c r="L144" s="149"/>
      <c r="M144" s="60">
        <f t="shared" si="131"/>
        <v>0</v>
      </c>
      <c r="N144" s="137"/>
      <c r="O144" s="149"/>
      <c r="P144" s="60">
        <f t="shared" si="132"/>
        <v>0</v>
      </c>
      <c r="Q144" s="137"/>
      <c r="R144" s="55" t="s">
        <v>20</v>
      </c>
      <c r="S144" s="55" t="s">
        <v>20</v>
      </c>
      <c r="T144" s="60">
        <f t="shared" si="128"/>
        <v>0</v>
      </c>
      <c r="U144" s="61">
        <f t="shared" si="129"/>
        <v>0</v>
      </c>
      <c r="V144" s="60">
        <f t="shared" si="133"/>
        <v>0</v>
      </c>
      <c r="W144" s="61">
        <f t="shared" si="134"/>
        <v>0</v>
      </c>
      <c r="X144" s="3"/>
      <c r="Y144" s="3"/>
    </row>
    <row r="145" spans="1:25" s="47" customFormat="1" ht="33.950000000000003" customHeight="1">
      <c r="A145" s="62"/>
      <c r="B145" s="162" t="s">
        <v>97</v>
      </c>
      <c r="C145" s="162"/>
      <c r="D145" s="162"/>
      <c r="E145" s="125" t="s">
        <v>334</v>
      </c>
      <c r="F145" s="67" t="s">
        <v>87</v>
      </c>
      <c r="G145" s="149"/>
      <c r="H145" s="60">
        <f t="shared" si="130"/>
        <v>0</v>
      </c>
      <c r="I145" s="137"/>
      <c r="J145" s="55" t="s">
        <v>20</v>
      </c>
      <c r="K145" s="55" t="s">
        <v>20</v>
      </c>
      <c r="L145" s="149"/>
      <c r="M145" s="60">
        <f t="shared" si="131"/>
        <v>0</v>
      </c>
      <c r="N145" s="137"/>
      <c r="O145" s="149"/>
      <c r="P145" s="60">
        <f t="shared" si="132"/>
        <v>0</v>
      </c>
      <c r="Q145" s="137"/>
      <c r="R145" s="55" t="s">
        <v>20</v>
      </c>
      <c r="S145" s="55" t="s">
        <v>20</v>
      </c>
      <c r="T145" s="60">
        <f t="shared" si="128"/>
        <v>0</v>
      </c>
      <c r="U145" s="61">
        <f t="shared" si="129"/>
        <v>0</v>
      </c>
      <c r="V145" s="60">
        <f t="shared" si="133"/>
        <v>0</v>
      </c>
      <c r="W145" s="61">
        <f t="shared" si="134"/>
        <v>0</v>
      </c>
      <c r="X145" s="3"/>
      <c r="Y145" s="3"/>
    </row>
    <row r="146" spans="1:25" s="47" customFormat="1" ht="50.1" customHeight="1">
      <c r="A146" s="62"/>
      <c r="B146" s="162" t="s">
        <v>100</v>
      </c>
      <c r="C146" s="162"/>
      <c r="D146" s="162"/>
      <c r="E146" s="125" t="s">
        <v>335</v>
      </c>
      <c r="F146" s="67" t="s">
        <v>87</v>
      </c>
      <c r="G146" s="149"/>
      <c r="H146" s="60">
        <f t="shared" si="130"/>
        <v>0</v>
      </c>
      <c r="I146" s="137"/>
      <c r="J146" s="55" t="s">
        <v>20</v>
      </c>
      <c r="K146" s="55" t="s">
        <v>20</v>
      </c>
      <c r="L146" s="149"/>
      <c r="M146" s="60">
        <f t="shared" si="131"/>
        <v>0</v>
      </c>
      <c r="N146" s="137"/>
      <c r="O146" s="149"/>
      <c r="P146" s="60">
        <f t="shared" si="132"/>
        <v>0</v>
      </c>
      <c r="Q146" s="137"/>
      <c r="R146" s="55" t="s">
        <v>20</v>
      </c>
      <c r="S146" s="55" t="s">
        <v>20</v>
      </c>
      <c r="T146" s="60">
        <f t="shared" si="128"/>
        <v>0</v>
      </c>
      <c r="U146" s="61">
        <f t="shared" si="129"/>
        <v>0</v>
      </c>
      <c r="V146" s="60">
        <f t="shared" si="133"/>
        <v>0</v>
      </c>
      <c r="W146" s="61">
        <f t="shared" si="134"/>
        <v>0</v>
      </c>
      <c r="X146" s="3"/>
      <c r="Y146" s="3"/>
    </row>
    <row r="147" spans="1:25" s="47" customFormat="1" ht="33.950000000000003" customHeight="1">
      <c r="A147" s="62"/>
      <c r="B147" s="162" t="s">
        <v>103</v>
      </c>
      <c r="C147" s="162"/>
      <c r="D147" s="162"/>
      <c r="E147" s="125" t="s">
        <v>336</v>
      </c>
      <c r="F147" s="67" t="s">
        <v>87</v>
      </c>
      <c r="G147" s="149"/>
      <c r="H147" s="60">
        <f t="shared" si="130"/>
        <v>0</v>
      </c>
      <c r="I147" s="137"/>
      <c r="J147" s="55" t="s">
        <v>20</v>
      </c>
      <c r="K147" s="55" t="s">
        <v>20</v>
      </c>
      <c r="L147" s="149"/>
      <c r="M147" s="60">
        <f t="shared" si="131"/>
        <v>0</v>
      </c>
      <c r="N147" s="137"/>
      <c r="O147" s="149"/>
      <c r="P147" s="60">
        <f t="shared" si="132"/>
        <v>0</v>
      </c>
      <c r="Q147" s="137"/>
      <c r="R147" s="55" t="s">
        <v>20</v>
      </c>
      <c r="S147" s="55" t="s">
        <v>20</v>
      </c>
      <c r="T147" s="60">
        <f t="shared" si="128"/>
        <v>0</v>
      </c>
      <c r="U147" s="61">
        <f t="shared" si="129"/>
        <v>0</v>
      </c>
      <c r="V147" s="60">
        <f t="shared" si="133"/>
        <v>0</v>
      </c>
      <c r="W147" s="61">
        <f t="shared" si="134"/>
        <v>0</v>
      </c>
      <c r="X147" s="3"/>
      <c r="Y147" s="3"/>
    </row>
    <row r="148" spans="1:25" s="47" customFormat="1" ht="24.95" customHeight="1">
      <c r="A148" s="62" t="s">
        <v>106</v>
      </c>
      <c r="B148" s="162" t="s">
        <v>107</v>
      </c>
      <c r="C148" s="162"/>
      <c r="D148" s="162"/>
      <c r="E148" s="125" t="s">
        <v>337</v>
      </c>
      <c r="F148" s="67" t="s">
        <v>63</v>
      </c>
      <c r="G148" s="149"/>
      <c r="H148" s="60">
        <f t="shared" si="130"/>
        <v>0</v>
      </c>
      <c r="I148" s="137"/>
      <c r="J148" s="55" t="s">
        <v>20</v>
      </c>
      <c r="K148" s="55" t="s">
        <v>20</v>
      </c>
      <c r="L148" s="149"/>
      <c r="M148" s="60">
        <f t="shared" si="131"/>
        <v>0</v>
      </c>
      <c r="N148" s="137"/>
      <c r="O148" s="149"/>
      <c r="P148" s="60">
        <f t="shared" si="132"/>
        <v>0</v>
      </c>
      <c r="Q148" s="137"/>
      <c r="R148" s="55" t="s">
        <v>20</v>
      </c>
      <c r="S148" s="55" t="s">
        <v>20</v>
      </c>
      <c r="T148" s="60">
        <f t="shared" si="128"/>
        <v>0</v>
      </c>
      <c r="U148" s="61">
        <f t="shared" si="129"/>
        <v>0</v>
      </c>
      <c r="V148" s="60">
        <f t="shared" si="133"/>
        <v>0</v>
      </c>
      <c r="W148" s="61">
        <f t="shared" si="134"/>
        <v>0</v>
      </c>
      <c r="X148" s="3"/>
      <c r="Y148" s="3"/>
    </row>
    <row r="149" spans="1:25" s="47" customFormat="1" ht="24.95" customHeight="1">
      <c r="A149" s="62" t="s">
        <v>110</v>
      </c>
      <c r="B149" s="158" t="s">
        <v>291</v>
      </c>
      <c r="C149" s="158"/>
      <c r="D149" s="158"/>
      <c r="E149" s="125" t="s">
        <v>338</v>
      </c>
      <c r="F149" s="67" t="s">
        <v>24</v>
      </c>
      <c r="G149" s="149"/>
      <c r="H149" s="60">
        <f t="shared" si="130"/>
        <v>0</v>
      </c>
      <c r="I149" s="137"/>
      <c r="J149" s="55" t="s">
        <v>20</v>
      </c>
      <c r="K149" s="55" t="s">
        <v>20</v>
      </c>
      <c r="L149" s="149"/>
      <c r="M149" s="60">
        <f t="shared" si="131"/>
        <v>0</v>
      </c>
      <c r="N149" s="137"/>
      <c r="O149" s="149"/>
      <c r="P149" s="60">
        <f t="shared" si="132"/>
        <v>0</v>
      </c>
      <c r="Q149" s="137"/>
      <c r="R149" s="55" t="s">
        <v>20</v>
      </c>
      <c r="S149" s="55" t="s">
        <v>20</v>
      </c>
      <c r="T149" s="60">
        <f t="shared" si="128"/>
        <v>0</v>
      </c>
      <c r="U149" s="61">
        <f t="shared" si="129"/>
        <v>0</v>
      </c>
      <c r="V149" s="60">
        <f t="shared" si="133"/>
        <v>0</v>
      </c>
      <c r="W149" s="61">
        <f t="shared" si="134"/>
        <v>0</v>
      </c>
      <c r="X149" s="3"/>
      <c r="Y149" s="3"/>
    </row>
    <row r="150" spans="1:25" s="47" customFormat="1" ht="24.95" customHeight="1">
      <c r="A150" s="62" t="s">
        <v>118</v>
      </c>
      <c r="B150" s="159" t="s">
        <v>114</v>
      </c>
      <c r="C150" s="160"/>
      <c r="D150" s="161"/>
      <c r="E150" s="125" t="s">
        <v>339</v>
      </c>
      <c r="F150" s="67" t="s">
        <v>117</v>
      </c>
      <c r="G150" s="149"/>
      <c r="H150" s="60">
        <f>IF(G150&lt;&gt;0,I149/G150,0)</f>
        <v>0</v>
      </c>
      <c r="I150" s="55" t="s">
        <v>20</v>
      </c>
      <c r="J150" s="55"/>
      <c r="K150" s="55"/>
      <c r="L150" s="149"/>
      <c r="M150" s="60">
        <f>IF(L150&lt;&gt;0,N149/L150,0)</f>
        <v>0</v>
      </c>
      <c r="N150" s="55" t="s">
        <v>20</v>
      </c>
      <c r="O150" s="149"/>
      <c r="P150" s="60">
        <f>IF(O150&lt;&gt;0,Q149/O150,0)</f>
        <v>0</v>
      </c>
      <c r="Q150" s="55" t="s">
        <v>20</v>
      </c>
      <c r="R150" s="55"/>
      <c r="S150" s="55"/>
      <c r="T150" s="60">
        <f t="shared" si="128"/>
        <v>0</v>
      </c>
      <c r="U150" s="61">
        <f t="shared" si="129"/>
        <v>0</v>
      </c>
      <c r="V150" s="59" t="s">
        <v>20</v>
      </c>
      <c r="W150" s="59" t="s">
        <v>20</v>
      </c>
      <c r="X150" s="3"/>
      <c r="Y150" s="3"/>
    </row>
    <row r="151" spans="1:25" s="47" customFormat="1" ht="24.95" customHeight="1">
      <c r="A151" s="62" t="s">
        <v>122</v>
      </c>
      <c r="B151" s="162" t="s">
        <v>119</v>
      </c>
      <c r="C151" s="162"/>
      <c r="D151" s="162"/>
      <c r="E151" s="125" t="s">
        <v>340</v>
      </c>
      <c r="F151" s="166" t="s">
        <v>24</v>
      </c>
      <c r="G151" s="149"/>
      <c r="H151" s="60">
        <f t="shared" ref="H151:H153" si="135">IF(G151&lt;&gt;0,I151/G151,0)</f>
        <v>0</v>
      </c>
      <c r="I151" s="137"/>
      <c r="J151" s="55" t="s">
        <v>20</v>
      </c>
      <c r="K151" s="55" t="s">
        <v>20</v>
      </c>
      <c r="L151" s="149"/>
      <c r="M151" s="60">
        <f t="shared" ref="M151:M152" si="136">IF(L151&lt;&gt;0,N151/L151,0)</f>
        <v>0</v>
      </c>
      <c r="N151" s="137"/>
      <c r="O151" s="149"/>
      <c r="P151" s="60">
        <f t="shared" ref="P151:P152" si="137">IF(O151&lt;&gt;0,Q151/O151,0)</f>
        <v>0</v>
      </c>
      <c r="Q151" s="137"/>
      <c r="R151" s="55" t="s">
        <v>20</v>
      </c>
      <c r="S151" s="55" t="s">
        <v>20</v>
      </c>
      <c r="T151" s="60">
        <f t="shared" si="128"/>
        <v>0</v>
      </c>
      <c r="U151" s="61">
        <f t="shared" si="129"/>
        <v>0</v>
      </c>
      <c r="V151" s="60">
        <f t="shared" ref="V151:V153" si="138">I151-Q151</f>
        <v>0</v>
      </c>
      <c r="W151" s="61">
        <f t="shared" ref="W151:W153" si="139">IF(I151&lt;&gt;0,Q151/I151,0)</f>
        <v>0</v>
      </c>
      <c r="X151" s="3"/>
      <c r="Y151" s="3"/>
    </row>
    <row r="152" spans="1:25" s="47" customFormat="1" ht="24.95" customHeight="1">
      <c r="A152" s="62" t="s">
        <v>341</v>
      </c>
      <c r="B152" s="162" t="s">
        <v>123</v>
      </c>
      <c r="C152" s="162"/>
      <c r="D152" s="162"/>
      <c r="E152" s="125" t="s">
        <v>342</v>
      </c>
      <c r="F152" s="92" t="s">
        <v>126</v>
      </c>
      <c r="G152" s="149"/>
      <c r="H152" s="60">
        <f t="shared" si="135"/>
        <v>0</v>
      </c>
      <c r="I152" s="137"/>
      <c r="J152" s="55" t="s">
        <v>20</v>
      </c>
      <c r="K152" s="55" t="s">
        <v>20</v>
      </c>
      <c r="L152" s="149"/>
      <c r="M152" s="60">
        <f t="shared" si="136"/>
        <v>0</v>
      </c>
      <c r="N152" s="137"/>
      <c r="O152" s="149"/>
      <c r="P152" s="60">
        <f t="shared" si="137"/>
        <v>0</v>
      </c>
      <c r="Q152" s="137"/>
      <c r="R152" s="55" t="s">
        <v>20</v>
      </c>
      <c r="S152" s="55" t="s">
        <v>20</v>
      </c>
      <c r="T152" s="60">
        <f t="shared" si="128"/>
        <v>0</v>
      </c>
      <c r="U152" s="61">
        <f t="shared" si="129"/>
        <v>0</v>
      </c>
      <c r="V152" s="60">
        <f t="shared" si="138"/>
        <v>0</v>
      </c>
      <c r="W152" s="61">
        <f t="shared" si="139"/>
        <v>0</v>
      </c>
      <c r="X152" s="3"/>
      <c r="Y152" s="3"/>
    </row>
    <row r="153" spans="1:25" s="47" customFormat="1" ht="50.1" customHeight="1">
      <c r="A153" s="93" t="s">
        <v>127</v>
      </c>
      <c r="B153" s="105" t="s">
        <v>128</v>
      </c>
      <c r="C153" s="85" t="s">
        <v>27</v>
      </c>
      <c r="D153" s="95" t="s">
        <v>343</v>
      </c>
      <c r="E153" s="125" t="s">
        <v>344</v>
      </c>
      <c r="F153" s="97" t="s">
        <v>24</v>
      </c>
      <c r="G153" s="54">
        <f>G149+G158</f>
        <v>0</v>
      </c>
      <c r="H153" s="55">
        <f t="shared" si="135"/>
        <v>0</v>
      </c>
      <c r="I153" s="55">
        <f>I149+I158</f>
        <v>0</v>
      </c>
      <c r="J153" s="55" t="s">
        <v>20</v>
      </c>
      <c r="K153" s="55" t="s">
        <v>20</v>
      </c>
      <c r="L153" s="54">
        <f>L149+L158</f>
        <v>0</v>
      </c>
      <c r="M153" s="55">
        <f t="shared" ref="M153" si="140">IF(L153&lt;&gt;0,N153/L153,0)</f>
        <v>0</v>
      </c>
      <c r="N153" s="55">
        <f>N149+N158</f>
        <v>0</v>
      </c>
      <c r="O153" s="54">
        <f>O149+O158</f>
        <v>0</v>
      </c>
      <c r="P153" s="55">
        <f t="shared" ref="P153" si="141">IF(O153&lt;&gt;0,Q153/O153,0)</f>
        <v>0</v>
      </c>
      <c r="Q153" s="55">
        <f>Q149+Q158</f>
        <v>0</v>
      </c>
      <c r="R153" s="55" t="s">
        <v>20</v>
      </c>
      <c r="S153" s="55" t="s">
        <v>20</v>
      </c>
      <c r="T153" s="55">
        <f t="shared" si="128"/>
        <v>0</v>
      </c>
      <c r="U153" s="56">
        <f t="shared" si="129"/>
        <v>0</v>
      </c>
      <c r="V153" s="55">
        <f t="shared" si="138"/>
        <v>0</v>
      </c>
      <c r="W153" s="56">
        <f t="shared" si="139"/>
        <v>0</v>
      </c>
      <c r="X153" s="3"/>
      <c r="Y153" s="3"/>
    </row>
    <row r="154" spans="1:25" s="47" customFormat="1" ht="24.95" customHeight="1">
      <c r="A154" s="62"/>
      <c r="B154" s="167" t="s">
        <v>114</v>
      </c>
      <c r="C154" s="89"/>
      <c r="D154" s="73" t="s">
        <v>345</v>
      </c>
      <c r="E154" s="156" t="s">
        <v>346</v>
      </c>
      <c r="F154" s="75" t="s">
        <v>117</v>
      </c>
      <c r="G154" s="102">
        <f>G150+G159</f>
        <v>0</v>
      </c>
      <c r="H154" s="60">
        <f>IF(G154&lt;&gt;0,I153/G154,0)</f>
        <v>0</v>
      </c>
      <c r="I154" s="55" t="s">
        <v>20</v>
      </c>
      <c r="J154" s="55"/>
      <c r="K154" s="55"/>
      <c r="L154" s="102">
        <f>L150+L159</f>
        <v>0</v>
      </c>
      <c r="M154" s="60">
        <f>IF(L154&lt;&gt;0,N153/L154,0)</f>
        <v>0</v>
      </c>
      <c r="N154" s="55" t="s">
        <v>20</v>
      </c>
      <c r="O154" s="102">
        <f>O150+O159</f>
        <v>0</v>
      </c>
      <c r="P154" s="60">
        <f>IF(O154&lt;&gt;0,Q153/O154,0)</f>
        <v>0</v>
      </c>
      <c r="Q154" s="55" t="s">
        <v>20</v>
      </c>
      <c r="R154" s="55"/>
      <c r="S154" s="55"/>
      <c r="T154" s="60">
        <f t="shared" si="128"/>
        <v>0</v>
      </c>
      <c r="U154" s="61">
        <f t="shared" si="129"/>
        <v>0</v>
      </c>
      <c r="V154" s="59" t="s">
        <v>20</v>
      </c>
      <c r="W154" s="59" t="s">
        <v>20</v>
      </c>
      <c r="X154" s="3"/>
      <c r="Y154" s="3"/>
    </row>
    <row r="155" spans="1:25" s="47" customFormat="1" ht="33.950000000000003" customHeight="1">
      <c r="A155" s="62" t="s">
        <v>133</v>
      </c>
      <c r="B155" s="110" t="s">
        <v>347</v>
      </c>
      <c r="C155" s="89"/>
      <c r="D155" s="70" t="s">
        <v>348</v>
      </c>
      <c r="E155" s="125" t="s">
        <v>349</v>
      </c>
      <c r="F155" s="67" t="s">
        <v>24</v>
      </c>
      <c r="G155" s="102">
        <f>G151+G160</f>
        <v>0</v>
      </c>
      <c r="H155" s="60">
        <f t="shared" ref="H155:H156" si="142">IF(G155&lt;&gt;0,I155/G155,0)</f>
        <v>0</v>
      </c>
      <c r="I155" s="103">
        <f>I151+I160</f>
        <v>0</v>
      </c>
      <c r="J155" s="55" t="s">
        <v>20</v>
      </c>
      <c r="K155" s="55" t="s">
        <v>20</v>
      </c>
      <c r="L155" s="102">
        <f>L151+L160</f>
        <v>0</v>
      </c>
      <c r="M155" s="60">
        <f t="shared" ref="M155:M156" si="143">IF(L155&lt;&gt;0,N155/L155,0)</f>
        <v>0</v>
      </c>
      <c r="N155" s="103">
        <f>N151+N160</f>
        <v>0</v>
      </c>
      <c r="O155" s="102">
        <f>O151+O160</f>
        <v>0</v>
      </c>
      <c r="P155" s="60">
        <f t="shared" ref="P155:P156" si="144">IF(O155&lt;&gt;0,Q155/O155,0)</f>
        <v>0</v>
      </c>
      <c r="Q155" s="103">
        <f>Q151+Q160</f>
        <v>0</v>
      </c>
      <c r="R155" s="55" t="s">
        <v>20</v>
      </c>
      <c r="S155" s="55" t="s">
        <v>20</v>
      </c>
      <c r="T155" s="60">
        <f t="shared" si="128"/>
        <v>0</v>
      </c>
      <c r="U155" s="61">
        <f t="shared" si="129"/>
        <v>0</v>
      </c>
      <c r="V155" s="60">
        <f t="shared" ref="V155:V158" si="145">I155-Q155</f>
        <v>0</v>
      </c>
      <c r="W155" s="61">
        <f t="shared" ref="W155:W158" si="146">IF(I155&lt;&gt;0,Q155/I155,0)</f>
        <v>0</v>
      </c>
      <c r="X155" s="3"/>
      <c r="Y155" s="3"/>
    </row>
    <row r="156" spans="1:25" s="47" customFormat="1" ht="24.95" customHeight="1">
      <c r="A156" s="62" t="s">
        <v>137</v>
      </c>
      <c r="B156" s="110" t="s">
        <v>123</v>
      </c>
      <c r="C156" s="113"/>
      <c r="D156" s="70" t="s">
        <v>350</v>
      </c>
      <c r="E156" s="125" t="s">
        <v>351</v>
      </c>
      <c r="F156" s="92" t="s">
        <v>126</v>
      </c>
      <c r="G156" s="102">
        <f>G152+G161</f>
        <v>0</v>
      </c>
      <c r="H156" s="60">
        <f t="shared" si="142"/>
        <v>0</v>
      </c>
      <c r="I156" s="103">
        <f>I152+I161</f>
        <v>0</v>
      </c>
      <c r="J156" s="55" t="s">
        <v>20</v>
      </c>
      <c r="K156" s="55" t="s">
        <v>20</v>
      </c>
      <c r="L156" s="102">
        <f>L152+L161</f>
        <v>0</v>
      </c>
      <c r="M156" s="60">
        <f t="shared" si="143"/>
        <v>0</v>
      </c>
      <c r="N156" s="103">
        <f>N152+N161</f>
        <v>0</v>
      </c>
      <c r="O156" s="102">
        <f>O152+O161</f>
        <v>0</v>
      </c>
      <c r="P156" s="60">
        <f t="shared" si="144"/>
        <v>0</v>
      </c>
      <c r="Q156" s="103">
        <f>Q152+Q161</f>
        <v>0</v>
      </c>
      <c r="R156" s="55" t="s">
        <v>20</v>
      </c>
      <c r="S156" s="55" t="s">
        <v>20</v>
      </c>
      <c r="T156" s="60">
        <f t="shared" si="128"/>
        <v>0</v>
      </c>
      <c r="U156" s="61">
        <f t="shared" si="129"/>
        <v>0</v>
      </c>
      <c r="V156" s="60">
        <f t="shared" si="145"/>
        <v>0</v>
      </c>
      <c r="W156" s="61">
        <f t="shared" si="146"/>
        <v>0</v>
      </c>
      <c r="X156" s="3"/>
      <c r="Y156" s="3"/>
    </row>
    <row r="157" spans="1:25" s="47" customFormat="1" ht="50.1" customHeight="1">
      <c r="A157" s="104" t="s">
        <v>140</v>
      </c>
      <c r="B157" s="105" t="s">
        <v>141</v>
      </c>
      <c r="C157" s="168" t="s">
        <v>27</v>
      </c>
      <c r="D157" s="106" t="s">
        <v>352</v>
      </c>
      <c r="E157" s="123" t="s">
        <v>353</v>
      </c>
      <c r="F157" s="54" t="s">
        <v>20</v>
      </c>
      <c r="G157" s="54" t="s">
        <v>20</v>
      </c>
      <c r="H157" s="54" t="s">
        <v>20</v>
      </c>
      <c r="I157" s="55">
        <f>I158+I162</f>
        <v>0</v>
      </c>
      <c r="J157" s="55" t="s">
        <v>20</v>
      </c>
      <c r="K157" s="55" t="s">
        <v>20</v>
      </c>
      <c r="L157" s="54" t="s">
        <v>20</v>
      </c>
      <c r="M157" s="54" t="s">
        <v>20</v>
      </c>
      <c r="N157" s="55">
        <f>N158+N162</f>
        <v>0</v>
      </c>
      <c r="O157" s="54" t="s">
        <v>20</v>
      </c>
      <c r="P157" s="54" t="s">
        <v>20</v>
      </c>
      <c r="Q157" s="55">
        <f>Q158+Q162</f>
        <v>0</v>
      </c>
      <c r="R157" s="55" t="s">
        <v>20</v>
      </c>
      <c r="S157" s="55" t="s">
        <v>20</v>
      </c>
      <c r="T157" s="54" t="s">
        <v>20</v>
      </c>
      <c r="U157" s="54" t="s">
        <v>20</v>
      </c>
      <c r="V157" s="55">
        <f t="shared" si="145"/>
        <v>0</v>
      </c>
      <c r="W157" s="56">
        <f t="shared" si="146"/>
        <v>0</v>
      </c>
      <c r="X157" s="3"/>
      <c r="Y157" s="3"/>
    </row>
    <row r="158" spans="1:25" s="47" customFormat="1" ht="24.95" customHeight="1">
      <c r="A158" s="107" t="s">
        <v>144</v>
      </c>
      <c r="B158" s="158" t="s">
        <v>145</v>
      </c>
      <c r="C158" s="158"/>
      <c r="D158" s="158"/>
      <c r="E158" s="125" t="s">
        <v>354</v>
      </c>
      <c r="F158" s="92" t="s">
        <v>148</v>
      </c>
      <c r="G158" s="149"/>
      <c r="H158" s="60">
        <f t="shared" ref="H158" si="147">IF(G158&lt;&gt;0,I158/G158,0)</f>
        <v>0</v>
      </c>
      <c r="I158" s="137"/>
      <c r="J158" s="55" t="s">
        <v>20</v>
      </c>
      <c r="K158" s="55" t="s">
        <v>20</v>
      </c>
      <c r="L158" s="149"/>
      <c r="M158" s="60">
        <f t="shared" ref="M158" si="148">IF(L158&lt;&gt;0,N158/L158,0)</f>
        <v>0</v>
      </c>
      <c r="N158" s="137"/>
      <c r="O158" s="149"/>
      <c r="P158" s="60">
        <f t="shared" ref="P158" si="149">IF(O158&lt;&gt;0,Q158/O158,0)</f>
        <v>0</v>
      </c>
      <c r="Q158" s="137"/>
      <c r="R158" s="55" t="s">
        <v>20</v>
      </c>
      <c r="S158" s="55" t="s">
        <v>20</v>
      </c>
      <c r="T158" s="60">
        <f t="shared" ref="T158:T165" si="150">G158-O158</f>
        <v>0</v>
      </c>
      <c r="U158" s="61">
        <f t="shared" ref="U158:U165" si="151">IF(G158&lt;&gt;0,O158/G158,0)</f>
        <v>0</v>
      </c>
      <c r="V158" s="60">
        <f t="shared" si="145"/>
        <v>0</v>
      </c>
      <c r="W158" s="61">
        <f t="shared" si="146"/>
        <v>0</v>
      </c>
      <c r="X158" s="3"/>
      <c r="Y158" s="3"/>
    </row>
    <row r="159" spans="1:25" s="47" customFormat="1" ht="24.95" customHeight="1">
      <c r="A159" s="107"/>
      <c r="B159" s="163" t="s">
        <v>114</v>
      </c>
      <c r="C159" s="164"/>
      <c r="D159" s="165"/>
      <c r="E159" s="156" t="s">
        <v>355</v>
      </c>
      <c r="F159" s="75" t="s">
        <v>117</v>
      </c>
      <c r="G159" s="149"/>
      <c r="H159" s="60">
        <f>IF(G159&lt;&gt;0,I158/G159,0)</f>
        <v>0</v>
      </c>
      <c r="I159" s="55" t="s">
        <v>20</v>
      </c>
      <c r="J159" s="55"/>
      <c r="K159" s="55"/>
      <c r="L159" s="149"/>
      <c r="M159" s="60">
        <f>IF(L159&lt;&gt;0,N158/L159,0)</f>
        <v>0</v>
      </c>
      <c r="N159" s="55" t="s">
        <v>20</v>
      </c>
      <c r="O159" s="149"/>
      <c r="P159" s="60">
        <f>IF(O159&lt;&gt;0,Q158/O159,0)</f>
        <v>0</v>
      </c>
      <c r="Q159" s="55" t="s">
        <v>20</v>
      </c>
      <c r="R159" s="55"/>
      <c r="S159" s="55"/>
      <c r="T159" s="60">
        <f t="shared" si="150"/>
        <v>0</v>
      </c>
      <c r="U159" s="61">
        <f t="shared" si="151"/>
        <v>0</v>
      </c>
      <c r="V159" s="59" t="s">
        <v>20</v>
      </c>
      <c r="W159" s="59" t="s">
        <v>20</v>
      </c>
      <c r="X159" s="3"/>
      <c r="Y159" s="3"/>
    </row>
    <row r="160" spans="1:25" s="47" customFormat="1" ht="24.95" customHeight="1">
      <c r="A160" s="107" t="s">
        <v>151</v>
      </c>
      <c r="B160" s="158" t="s">
        <v>152</v>
      </c>
      <c r="C160" s="158"/>
      <c r="D160" s="158"/>
      <c r="E160" s="125" t="s">
        <v>356</v>
      </c>
      <c r="F160" s="67" t="s">
        <v>24</v>
      </c>
      <c r="G160" s="149"/>
      <c r="H160" s="60">
        <f t="shared" ref="H160:H162" si="152">IF(G160&lt;&gt;0,I160/G160,0)</f>
        <v>0</v>
      </c>
      <c r="I160" s="137"/>
      <c r="J160" s="55" t="s">
        <v>20</v>
      </c>
      <c r="K160" s="55" t="s">
        <v>20</v>
      </c>
      <c r="L160" s="149"/>
      <c r="M160" s="60">
        <f t="shared" ref="M160:M162" si="153">IF(L160&lt;&gt;0,N160/L160,0)</f>
        <v>0</v>
      </c>
      <c r="N160" s="137"/>
      <c r="O160" s="149"/>
      <c r="P160" s="60">
        <f t="shared" ref="P160:P162" si="154">IF(O160&lt;&gt;0,Q160/O160,0)</f>
        <v>0</v>
      </c>
      <c r="Q160" s="137"/>
      <c r="R160" s="55" t="s">
        <v>20</v>
      </c>
      <c r="S160" s="55" t="s">
        <v>20</v>
      </c>
      <c r="T160" s="60">
        <f t="shared" si="150"/>
        <v>0</v>
      </c>
      <c r="U160" s="61">
        <f t="shared" si="151"/>
        <v>0</v>
      </c>
      <c r="V160" s="60">
        <f t="shared" ref="V160:V162" si="155">I160-Q160</f>
        <v>0</v>
      </c>
      <c r="W160" s="61">
        <f t="shared" ref="W160:W162" si="156">IF(I160&lt;&gt;0,Q160/I160,0)</f>
        <v>0</v>
      </c>
      <c r="X160" s="3"/>
      <c r="Y160" s="3"/>
    </row>
    <row r="161" spans="1:25" s="47" customFormat="1" ht="24.95" customHeight="1">
      <c r="A161" s="107" t="s">
        <v>155</v>
      </c>
      <c r="B161" s="162" t="s">
        <v>156</v>
      </c>
      <c r="C161" s="162"/>
      <c r="D161" s="162"/>
      <c r="E161" s="125" t="s">
        <v>357</v>
      </c>
      <c r="F161" s="92" t="s">
        <v>126</v>
      </c>
      <c r="G161" s="149"/>
      <c r="H161" s="60">
        <f t="shared" si="152"/>
        <v>0</v>
      </c>
      <c r="I161" s="137"/>
      <c r="J161" s="55" t="s">
        <v>20</v>
      </c>
      <c r="K161" s="55" t="s">
        <v>20</v>
      </c>
      <c r="L161" s="149"/>
      <c r="M161" s="60">
        <f t="shared" si="153"/>
        <v>0</v>
      </c>
      <c r="N161" s="137"/>
      <c r="O161" s="149"/>
      <c r="P161" s="60">
        <f t="shared" si="154"/>
        <v>0</v>
      </c>
      <c r="Q161" s="137"/>
      <c r="R161" s="55" t="s">
        <v>20</v>
      </c>
      <c r="S161" s="55" t="s">
        <v>20</v>
      </c>
      <c r="T161" s="60">
        <f t="shared" si="150"/>
        <v>0</v>
      </c>
      <c r="U161" s="61">
        <f t="shared" si="151"/>
        <v>0</v>
      </c>
      <c r="V161" s="60">
        <f t="shared" si="155"/>
        <v>0</v>
      </c>
      <c r="W161" s="61">
        <f t="shared" si="156"/>
        <v>0</v>
      </c>
      <c r="X161" s="3"/>
      <c r="Y161" s="3"/>
    </row>
    <row r="162" spans="1:25" s="47" customFormat="1" ht="24.95" customHeight="1">
      <c r="A162" s="107" t="s">
        <v>159</v>
      </c>
      <c r="B162" s="162" t="s">
        <v>160</v>
      </c>
      <c r="C162" s="162"/>
      <c r="D162" s="162"/>
      <c r="E162" s="125" t="s">
        <v>358</v>
      </c>
      <c r="F162" s="92" t="s">
        <v>23</v>
      </c>
      <c r="G162" s="149"/>
      <c r="H162" s="60">
        <f t="shared" si="152"/>
        <v>0</v>
      </c>
      <c r="I162" s="137"/>
      <c r="J162" s="55" t="s">
        <v>20</v>
      </c>
      <c r="K162" s="55" t="s">
        <v>20</v>
      </c>
      <c r="L162" s="149"/>
      <c r="M162" s="60">
        <f t="shared" si="153"/>
        <v>0</v>
      </c>
      <c r="N162" s="137"/>
      <c r="O162" s="149"/>
      <c r="P162" s="60">
        <f t="shared" si="154"/>
        <v>0</v>
      </c>
      <c r="Q162" s="137"/>
      <c r="R162" s="55" t="s">
        <v>20</v>
      </c>
      <c r="S162" s="55" t="s">
        <v>20</v>
      </c>
      <c r="T162" s="60">
        <f t="shared" si="150"/>
        <v>0</v>
      </c>
      <c r="U162" s="61">
        <f t="shared" si="151"/>
        <v>0</v>
      </c>
      <c r="V162" s="60">
        <f t="shared" si="155"/>
        <v>0</v>
      </c>
      <c r="W162" s="61">
        <f t="shared" si="156"/>
        <v>0</v>
      </c>
      <c r="X162" s="3"/>
      <c r="Y162" s="3"/>
    </row>
    <row r="163" spans="1:25" s="47" customFormat="1" ht="24.95" customHeight="1">
      <c r="A163" s="107"/>
      <c r="B163" s="155" t="s">
        <v>163</v>
      </c>
      <c r="C163" s="155"/>
      <c r="D163" s="155"/>
      <c r="E163" s="156" t="s">
        <v>359</v>
      </c>
      <c r="F163" s="100" t="s">
        <v>37</v>
      </c>
      <c r="G163" s="149"/>
      <c r="H163" s="60">
        <f>IF(G163&lt;&gt;0,I162/G163,0)</f>
        <v>0</v>
      </c>
      <c r="I163" s="55" t="s">
        <v>20</v>
      </c>
      <c r="J163" s="55" t="s">
        <v>20</v>
      </c>
      <c r="K163" s="55" t="s">
        <v>20</v>
      </c>
      <c r="L163" s="149"/>
      <c r="M163" s="60">
        <f>IF(L163&lt;&gt;0,N162/L163,0)</f>
        <v>0</v>
      </c>
      <c r="N163" s="55" t="s">
        <v>20</v>
      </c>
      <c r="O163" s="149"/>
      <c r="P163" s="60">
        <f>IF(O163&lt;&gt;0,Q162/O163,0)</f>
        <v>0</v>
      </c>
      <c r="Q163" s="55" t="s">
        <v>20</v>
      </c>
      <c r="R163" s="55" t="s">
        <v>20</v>
      </c>
      <c r="S163" s="55" t="s">
        <v>20</v>
      </c>
      <c r="T163" s="60">
        <f t="shared" si="150"/>
        <v>0</v>
      </c>
      <c r="U163" s="61">
        <f t="shared" si="151"/>
        <v>0</v>
      </c>
      <c r="V163" s="59" t="s">
        <v>20</v>
      </c>
      <c r="W163" s="59" t="s">
        <v>20</v>
      </c>
      <c r="X163" s="3"/>
      <c r="Y163" s="3"/>
    </row>
    <row r="164" spans="1:25" s="47" customFormat="1" ht="24.95" customHeight="1">
      <c r="A164" s="107" t="s">
        <v>166</v>
      </c>
      <c r="B164" s="158" t="s">
        <v>167</v>
      </c>
      <c r="C164" s="158"/>
      <c r="D164" s="158"/>
      <c r="E164" s="125" t="s">
        <v>360</v>
      </c>
      <c r="F164" s="92" t="s">
        <v>23</v>
      </c>
      <c r="G164" s="149"/>
      <c r="H164" s="60">
        <f t="shared" ref="H164:H165" si="157">IF(G164&lt;&gt;0,I164/G164,0)</f>
        <v>0</v>
      </c>
      <c r="I164" s="137"/>
      <c r="J164" s="55" t="s">
        <v>20</v>
      </c>
      <c r="K164" s="55" t="s">
        <v>20</v>
      </c>
      <c r="L164" s="149"/>
      <c r="M164" s="60">
        <f t="shared" ref="M164:M165" si="158">IF(L164&lt;&gt;0,N164/L164,0)</f>
        <v>0</v>
      </c>
      <c r="N164" s="137"/>
      <c r="O164" s="149"/>
      <c r="P164" s="60">
        <f t="shared" ref="P164:P165" si="159">IF(O164&lt;&gt;0,Q164/O164,0)</f>
        <v>0</v>
      </c>
      <c r="Q164" s="137"/>
      <c r="R164" s="55" t="s">
        <v>20</v>
      </c>
      <c r="S164" s="55" t="s">
        <v>20</v>
      </c>
      <c r="T164" s="60">
        <f t="shared" si="150"/>
        <v>0</v>
      </c>
      <c r="U164" s="61">
        <f t="shared" si="151"/>
        <v>0</v>
      </c>
      <c r="V164" s="60">
        <f t="shared" ref="V164:V185" si="160">I164-Q164</f>
        <v>0</v>
      </c>
      <c r="W164" s="61">
        <f t="shared" ref="W164:W185" si="161">IF(I164&lt;&gt;0,Q164/I164,0)</f>
        <v>0</v>
      </c>
      <c r="X164" s="3"/>
      <c r="Y164" s="3"/>
    </row>
    <row r="165" spans="1:25" s="47" customFormat="1" ht="24.95" customHeight="1">
      <c r="A165" s="62" t="s">
        <v>361</v>
      </c>
      <c r="B165" s="158" t="s">
        <v>171</v>
      </c>
      <c r="C165" s="158"/>
      <c r="D165" s="158"/>
      <c r="E165" s="125" t="s">
        <v>362</v>
      </c>
      <c r="F165" s="92" t="s">
        <v>23</v>
      </c>
      <c r="G165" s="149"/>
      <c r="H165" s="60">
        <f t="shared" si="157"/>
        <v>0</v>
      </c>
      <c r="I165" s="137"/>
      <c r="J165" s="55" t="s">
        <v>20</v>
      </c>
      <c r="K165" s="55" t="s">
        <v>20</v>
      </c>
      <c r="L165" s="149"/>
      <c r="M165" s="60">
        <f t="shared" si="158"/>
        <v>0</v>
      </c>
      <c r="N165" s="137"/>
      <c r="O165" s="149"/>
      <c r="P165" s="60">
        <f t="shared" si="159"/>
        <v>0</v>
      </c>
      <c r="Q165" s="137"/>
      <c r="R165" s="55" t="s">
        <v>20</v>
      </c>
      <c r="S165" s="55" t="s">
        <v>20</v>
      </c>
      <c r="T165" s="60">
        <f t="shared" si="150"/>
        <v>0</v>
      </c>
      <c r="U165" s="61">
        <f t="shared" si="151"/>
        <v>0</v>
      </c>
      <c r="V165" s="60">
        <f t="shared" si="160"/>
        <v>0</v>
      </c>
      <c r="W165" s="61">
        <f t="shared" si="161"/>
        <v>0</v>
      </c>
      <c r="X165" s="3"/>
      <c r="Y165" s="3"/>
    </row>
    <row r="166" spans="1:25" s="47" customFormat="1" ht="24.95" customHeight="1">
      <c r="A166" s="116" t="s">
        <v>25</v>
      </c>
      <c r="B166" s="169" t="s">
        <v>187</v>
      </c>
      <c r="C166" s="170"/>
      <c r="D166" s="171"/>
      <c r="E166" s="125" t="s">
        <v>363</v>
      </c>
      <c r="F166" s="55" t="s">
        <v>20</v>
      </c>
      <c r="G166" s="55" t="s">
        <v>20</v>
      </c>
      <c r="H166" s="55" t="s">
        <v>20</v>
      </c>
      <c r="I166" s="172">
        <f>SUM(I167:I169)</f>
        <v>0</v>
      </c>
      <c r="J166" s="55" t="s">
        <v>20</v>
      </c>
      <c r="K166" s="55" t="s">
        <v>20</v>
      </c>
      <c r="L166" s="55" t="s">
        <v>20</v>
      </c>
      <c r="M166" s="55" t="s">
        <v>20</v>
      </c>
      <c r="N166" s="172">
        <f>SUM(N167:N169)</f>
        <v>0</v>
      </c>
      <c r="O166" s="55" t="s">
        <v>20</v>
      </c>
      <c r="P166" s="55" t="s">
        <v>20</v>
      </c>
      <c r="Q166" s="172">
        <f>SUM(Q167:Q169)</f>
        <v>0</v>
      </c>
      <c r="R166" s="55" t="s">
        <v>20</v>
      </c>
      <c r="S166" s="55" t="s">
        <v>20</v>
      </c>
      <c r="T166" s="59" t="s">
        <v>20</v>
      </c>
      <c r="U166" s="59" t="s">
        <v>20</v>
      </c>
      <c r="V166" s="60">
        <f t="shared" si="160"/>
        <v>0</v>
      </c>
      <c r="W166" s="61">
        <f t="shared" si="161"/>
        <v>0</v>
      </c>
      <c r="X166" s="3"/>
      <c r="Y166" s="3"/>
    </row>
    <row r="167" spans="1:25" s="47" customFormat="1" ht="24.95" customHeight="1">
      <c r="A167" s="116" t="s">
        <v>28</v>
      </c>
      <c r="B167" s="173" t="s">
        <v>191</v>
      </c>
      <c r="C167" s="174"/>
      <c r="D167" s="175"/>
      <c r="E167" s="176" t="s">
        <v>364</v>
      </c>
      <c r="F167" s="177" t="s">
        <v>63</v>
      </c>
      <c r="G167" s="149"/>
      <c r="H167" s="60">
        <f t="shared" ref="H167:H169" si="162">IF(G167&lt;&gt;0,I167/G167,0)</f>
        <v>0</v>
      </c>
      <c r="I167" s="137"/>
      <c r="J167" s="55" t="s">
        <v>20</v>
      </c>
      <c r="K167" s="55" t="s">
        <v>20</v>
      </c>
      <c r="L167" s="149"/>
      <c r="M167" s="60">
        <f t="shared" ref="M167:M169" si="163">IF(L167&lt;&gt;0,N167/L167,0)</f>
        <v>0</v>
      </c>
      <c r="N167" s="137"/>
      <c r="O167" s="149"/>
      <c r="P167" s="60">
        <f t="shared" ref="P167:P169" si="164">IF(O167&lt;&gt;0,Q167/O167,0)</f>
        <v>0</v>
      </c>
      <c r="Q167" s="137"/>
      <c r="R167" s="55" t="s">
        <v>20</v>
      </c>
      <c r="S167" s="55" t="s">
        <v>20</v>
      </c>
      <c r="T167" s="60">
        <f t="shared" ref="T167:T169" si="165">G167-O167</f>
        <v>0</v>
      </c>
      <c r="U167" s="61">
        <f t="shared" ref="U167:U169" si="166">IF(G167&lt;&gt;0,O167/G167,0)</f>
        <v>0</v>
      </c>
      <c r="V167" s="60">
        <f t="shared" si="160"/>
        <v>0</v>
      </c>
      <c r="W167" s="61">
        <f t="shared" si="161"/>
        <v>0</v>
      </c>
      <c r="X167" s="3"/>
      <c r="Y167" s="3"/>
    </row>
    <row r="168" spans="1:25" s="47" customFormat="1" ht="33.950000000000003" customHeight="1">
      <c r="A168" s="116" t="s">
        <v>35</v>
      </c>
      <c r="B168" s="173" t="s">
        <v>195</v>
      </c>
      <c r="C168" s="174"/>
      <c r="D168" s="175"/>
      <c r="E168" s="125" t="s">
        <v>365</v>
      </c>
      <c r="F168" s="177" t="s">
        <v>24</v>
      </c>
      <c r="G168" s="149"/>
      <c r="H168" s="60">
        <f t="shared" si="162"/>
        <v>0</v>
      </c>
      <c r="I168" s="137"/>
      <c r="J168" s="55" t="s">
        <v>20</v>
      </c>
      <c r="K168" s="55" t="s">
        <v>20</v>
      </c>
      <c r="L168" s="149"/>
      <c r="M168" s="60">
        <f t="shared" si="163"/>
        <v>0</v>
      </c>
      <c r="N168" s="137"/>
      <c r="O168" s="149"/>
      <c r="P168" s="60">
        <f t="shared" si="164"/>
        <v>0</v>
      </c>
      <c r="Q168" s="137"/>
      <c r="R168" s="55" t="s">
        <v>20</v>
      </c>
      <c r="S168" s="55" t="s">
        <v>20</v>
      </c>
      <c r="T168" s="60">
        <f t="shared" si="165"/>
        <v>0</v>
      </c>
      <c r="U168" s="61">
        <f t="shared" si="166"/>
        <v>0</v>
      </c>
      <c r="V168" s="60">
        <f t="shared" si="160"/>
        <v>0</v>
      </c>
      <c r="W168" s="61">
        <f t="shared" si="161"/>
        <v>0</v>
      </c>
      <c r="X168" s="3"/>
      <c r="Y168" s="3"/>
    </row>
    <row r="169" spans="1:25" s="47" customFormat="1" ht="33.950000000000003" customHeight="1">
      <c r="A169" s="116" t="s">
        <v>38</v>
      </c>
      <c r="B169" s="173" t="s">
        <v>199</v>
      </c>
      <c r="C169" s="174"/>
      <c r="D169" s="175"/>
      <c r="E169" s="125" t="s">
        <v>366</v>
      </c>
      <c r="F169" s="177" t="s">
        <v>23</v>
      </c>
      <c r="G169" s="149"/>
      <c r="H169" s="60">
        <f t="shared" si="162"/>
        <v>0</v>
      </c>
      <c r="I169" s="137"/>
      <c r="J169" s="55" t="s">
        <v>20</v>
      </c>
      <c r="K169" s="55" t="s">
        <v>20</v>
      </c>
      <c r="L169" s="149"/>
      <c r="M169" s="60">
        <f t="shared" si="163"/>
        <v>0</v>
      </c>
      <c r="N169" s="137"/>
      <c r="O169" s="149"/>
      <c r="P169" s="60">
        <f t="shared" si="164"/>
        <v>0</v>
      </c>
      <c r="Q169" s="137"/>
      <c r="R169" s="55" t="s">
        <v>20</v>
      </c>
      <c r="S169" s="55" t="s">
        <v>20</v>
      </c>
      <c r="T169" s="60">
        <f t="shared" si="165"/>
        <v>0</v>
      </c>
      <c r="U169" s="61">
        <f t="shared" si="166"/>
        <v>0</v>
      </c>
      <c r="V169" s="60">
        <f t="shared" si="160"/>
        <v>0</v>
      </c>
      <c r="W169" s="61">
        <f t="shared" si="161"/>
        <v>0</v>
      </c>
      <c r="X169" s="3"/>
      <c r="Y169" s="3"/>
    </row>
    <row r="170" spans="1:25" s="47" customFormat="1" ht="24.95" customHeight="1">
      <c r="A170" s="48" t="s">
        <v>186</v>
      </c>
      <c r="B170" s="179" t="s">
        <v>272</v>
      </c>
      <c r="C170" s="180"/>
      <c r="D170" s="181"/>
      <c r="E170" s="123" t="s">
        <v>367</v>
      </c>
      <c r="F170" s="54" t="s">
        <v>20</v>
      </c>
      <c r="G170" s="54" t="s">
        <v>20</v>
      </c>
      <c r="H170" s="54" t="s">
        <v>20</v>
      </c>
      <c r="I170" s="137"/>
      <c r="J170" s="55" t="s">
        <v>20</v>
      </c>
      <c r="K170" s="55" t="s">
        <v>20</v>
      </c>
      <c r="L170" s="54" t="s">
        <v>20</v>
      </c>
      <c r="M170" s="54" t="s">
        <v>20</v>
      </c>
      <c r="N170" s="137"/>
      <c r="O170" s="54" t="s">
        <v>20</v>
      </c>
      <c r="P170" s="54" t="s">
        <v>20</v>
      </c>
      <c r="Q170" s="137"/>
      <c r="R170" s="55" t="s">
        <v>20</v>
      </c>
      <c r="S170" s="55" t="s">
        <v>20</v>
      </c>
      <c r="T170" s="54" t="s">
        <v>20</v>
      </c>
      <c r="U170" s="54" t="s">
        <v>20</v>
      </c>
      <c r="V170" s="55">
        <f t="shared" si="160"/>
        <v>0</v>
      </c>
      <c r="W170" s="56">
        <f t="shared" si="161"/>
        <v>0</v>
      </c>
      <c r="X170" s="3"/>
      <c r="Y170" s="3"/>
    </row>
    <row r="171" spans="1:25" s="3" customFormat="1" ht="24.95" customHeight="1"/>
    <row r="172" spans="1:25" s="3" customFormat="1" ht="24.95" customHeight="1"/>
    <row r="173" spans="1:25" s="3" customFormat="1" ht="24.95" customHeight="1"/>
    <row r="174" spans="1:25" s="3" customFormat="1" ht="24.95" customHeight="1"/>
    <row r="175" spans="1:25" s="3" customFormat="1" ht="24.95" customHeight="1"/>
    <row r="176" spans="1:25" s="3" customFormat="1" ht="24.95" customHeight="1"/>
    <row r="177" s="3" customFormat="1" ht="24.95" customHeight="1"/>
    <row r="178" s="3" customFormat="1" ht="24.95" customHeight="1"/>
    <row r="179" s="3" customFormat="1" ht="24.95" customHeight="1"/>
    <row r="180" s="3" customFormat="1" ht="33.950000000000003" customHeight="1"/>
    <row r="181" s="3" customFormat="1" ht="24.95" customHeight="1"/>
    <row r="182" s="3" customFormat="1" ht="24.95" customHeight="1"/>
    <row r="183" s="3" customFormat="1" ht="59.25" customHeight="1"/>
    <row r="184" s="3" customFormat="1" ht="24.95" customHeight="1"/>
    <row r="185" s="3" customFormat="1" ht="33.950000000000003" customHeight="1"/>
    <row r="186" s="3" customFormat="1" ht="24.95" customHeigh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</sheetData>
  <mergeCells count="126">
    <mergeCell ref="A1:W1"/>
    <mergeCell ref="H2:I2"/>
    <mergeCell ref="A3:W3"/>
    <mergeCell ref="A4:W4"/>
    <mergeCell ref="B5:W5"/>
    <mergeCell ref="A5:A8"/>
    <mergeCell ref="L6:N6"/>
    <mergeCell ref="E6:E8"/>
    <mergeCell ref="O6:S6"/>
    <mergeCell ref="B6:D8"/>
    <mergeCell ref="T6:W6"/>
    <mergeCell ref="F6:F8"/>
    <mergeCell ref="G6:K6"/>
    <mergeCell ref="N7:N8"/>
    <mergeCell ref="L7:L8"/>
    <mergeCell ref="M7:M8"/>
    <mergeCell ref="G7:G8"/>
    <mergeCell ref="H7:H8"/>
    <mergeCell ref="I7:I8"/>
    <mergeCell ref="K7:K8"/>
    <mergeCell ref="J7:J8"/>
    <mergeCell ref="P7:P8"/>
    <mergeCell ref="O7:O8"/>
    <mergeCell ref="V7:W7"/>
    <mergeCell ref="T7:U7"/>
    <mergeCell ref="S7:S8"/>
    <mergeCell ref="R7:R8"/>
    <mergeCell ref="Q7:Q8"/>
    <mergeCell ref="B9:D9"/>
    <mergeCell ref="C13:C29"/>
    <mergeCell ref="C30:C46"/>
    <mergeCell ref="C47:C52"/>
    <mergeCell ref="C53:C56"/>
    <mergeCell ref="B58:D58"/>
    <mergeCell ref="B60:D60"/>
    <mergeCell ref="B61:D61"/>
    <mergeCell ref="B63:D63"/>
    <mergeCell ref="C64:C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C86:C89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5:D105"/>
    <mergeCell ref="C106:C107"/>
    <mergeCell ref="B108:D108"/>
    <mergeCell ref="B109:D109"/>
    <mergeCell ref="B110:D110"/>
    <mergeCell ref="B111:D111"/>
    <mergeCell ref="B112:D112"/>
    <mergeCell ref="B113:D113"/>
    <mergeCell ref="B114:D114"/>
    <mergeCell ref="C115:C117"/>
    <mergeCell ref="B118:D118"/>
    <mergeCell ref="B119:D119"/>
    <mergeCell ref="B120:D120"/>
    <mergeCell ref="B121:D121"/>
    <mergeCell ref="C122:C123"/>
    <mergeCell ref="B124:D124"/>
    <mergeCell ref="B125:D125"/>
    <mergeCell ref="B126:D126"/>
    <mergeCell ref="B127:D127"/>
    <mergeCell ref="B128:D128"/>
    <mergeCell ref="B130:D130"/>
    <mergeCell ref="C132:C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C153:C156"/>
    <mergeCell ref="B158:D158"/>
    <mergeCell ref="B159:D159"/>
    <mergeCell ref="B160:D160"/>
    <mergeCell ref="B161:D161"/>
    <mergeCell ref="B162:D162"/>
    <mergeCell ref="B163:D163"/>
    <mergeCell ref="B164:D164"/>
    <mergeCell ref="B165:D165"/>
    <mergeCell ref="B166:D166"/>
    <mergeCell ref="B167:D167"/>
    <mergeCell ref="B168:D168"/>
    <mergeCell ref="B169:D169"/>
    <mergeCell ref="B170:D170"/>
  </mergeCells>
  <dataValidations count="2">
    <dataValidation type="decimal" errorStyle="warning" allowBlank="1" showInputMessage="1" showErrorMessage="1" errorTitle="Некорректное значение" error="Необходимо ввести числовое значение._x000d__x000a_При вводе дробного числа убедитесь, что разделитель - запятая" sqref="N153:Q157 H206:H1048576 I206:I1048576 T166:U166 O170 P158:P170 Q206:Q1048576 Q159 Q163 Q166 J206:K1048576 O10:O62 G206:G1048576 V87:W87 V73:W73 T47:U47 F64:H64 T53:U53 L10:L62 V83:W83 V92:W92 V96:W96 F90 F47 G54:G62 L64:L66 F38 T38:U38 V31:W31 V35:W35 V40:W40 V44:W44 V21:W21 T12:U13 F53:H53 F12:H12 Q10:Q57 P130 Q119 F117 F157 V112:W112 H105 F131:H131 Q99 G13:H52 F106:H106 V121:W121 V119:W119 V116:W116 V114:W114 F122 T99:U99 G128:G129 V154:W154 V140:W140 V150:W150 V159:W159 V163:W163 L206:P1048576 M10:M103 N10:N57 I10:I57 G1:S9 P10:P103 G10:H11 J10:K170 G170 Q73 N83 I59 G103 H54:H63 H65:H103 G65:G66 I61:I62 I64:I66 I73 I83 L99 N99:O99 N73 Q59 N59:N62 Q61:Q62 N64:O66 Q64:Q66 N96 Q83 G86:G90 I86:I90 I92 I96 F99:G99 I99 L86:L90 L103 O103 N86:O90 Q121:Q123 N92 Q86:Q90 Q92 Q96 H107:H130 G107:G108 G115:G117 I104 I106:I108 I112 I114:I117 I119 N104 Q104 Q112 L106:L108 N112 N106:O108 H132:H170 P105:P128 Q106:Q108 N119 L115:L117 O115:O117 N114:N117 O128 Q114:Q117 Q150 G122:G123 I121:I123 L122:L123 O122:O123 N121:N123 I129 L128:L129 N129:Q129 N150 R10:S170 G132:G133 I131:I133 I140 I150 L131:L133 M105:M170 N140 N131:Q133 N166:O166 P134:P152 Q140 G153:G157 F166:G166 I153:I157 I159 I163 I166 L170 L153:L157 R206:S1048576 L166 N159 N163">
      <formula1>0</formula1>
      <formula2>1E+28</formula2>
    </dataValidation>
    <dataValidation type="decimal" errorStyle="warning" operator="greaterThanOrEqual" allowBlank="1" showInputMessage="1" showErrorMessage="1" errorTitle="Некорректное значение" error="Необходимо ввести числовое значение._x000d__x000a_При вводе дробного числа убедитесь, что разделитель - запятая" sqref="I58 I60 N58 G63 G67:G85 I63 I67:I72 I74:I82 I84:I85 L67:L85 N67:N72 N74:N82 N84:N85 Q58 Q60 N63:O63 Q63 L63 O67:O85 Q67:Q72 Q74:Q82 Q84:Q85 G91:G98 I91 I93:I95 I97:I98 G100:G102 I100:I103 L91:L98 L100:L102 O91:O98 O100:O102 N91 N93:N95 N97:N98 N100:N103 Q91 Q93:Q95 Q97:Q98 Q100:Q103 G105 G109:G114 G118:G121 I105 I109:I111 I113 I118 I120 L105 N105:O105 Q105 L109:L114 O109:O114 N109:N111 N113 Q109:Q111 Q113 L118:L121 O118:O121 N118 N120 Q118 Q120 G124:G127 I124:I128 L124:L127 O124:O127 N124:N128 Q124:Q128 G130 I130 L130 N130:O130 Q130 G134:G152 I134:I139 I141:I149 I151:I152 L134:L152 N134:N139 N141:N149 N151:N152 O134:O152 Q134:Q139 Q141:Q149 Q151:Q152 G158:G165 G167:G169 I158 I160:I162 I164:I165 I167:I170 L158:L165 L167:L169 N158 N160:N162 N164:N165 N167:N170 O158:O165 O167:O169 Q158 Q160:Q162 Q164:Q165 Q167:Q170">
      <formula1>0</formula1>
    </dataValidation>
  </dataValidations>
  <printOptions horizontalCentered="1"/>
  <pageMargins left="0.1180556" right="0.1180556" top="0.78749999999999998" bottom="0.78749999999999998" header="0.3152778" footer="0.3152778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buryakovskaya</dc:creator>
  <cp:lastModifiedBy>Kiseleva.LA</cp:lastModifiedBy>
  <cp:lastPrinted>2023-04-26T08:27:10Z</cp:lastPrinted>
  <dcterms:created xsi:type="dcterms:W3CDTF">2023-04-25T09:19:50Z</dcterms:created>
  <dcterms:modified xsi:type="dcterms:W3CDTF">2025-04-09T11:53:29Z</dcterms:modified>
</cp:coreProperties>
</file>