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4240" windowHeight="13740"/>
  </bookViews>
  <sheets>
    <sheet name="Отчет" sheetId="1" r:id="rId1"/>
  </sheets>
  <definedNames>
    <definedName name="_xlnm._FilterDatabase" localSheetId="0" hidden="1">Отчет!$A$9:$IU$252</definedName>
    <definedName name="ReportDate">TODAY()</definedName>
    <definedName name="ReportRespondent">"Н/Д"</definedName>
    <definedName name="ReportStatus">"Н/Д"</definedName>
    <definedName name="_xlnm.Print_Titles" localSheetId="0">Отчет!$5:$9</definedName>
  </definedNames>
  <calcPr calcId="125725"/>
</workbook>
</file>

<file path=xl/calcChain.xml><?xml version="1.0" encoding="utf-8"?>
<calcChain xmlns="http://schemas.openxmlformats.org/spreadsheetml/2006/main">
  <c r="O85" i="1"/>
  <c r="S252"/>
  <c r="R252"/>
  <c r="S251"/>
  <c r="R251"/>
  <c r="Q251"/>
  <c r="P251"/>
  <c r="N251"/>
  <c r="K251"/>
  <c r="H251"/>
  <c r="S250"/>
  <c r="R250"/>
  <c r="Q250"/>
  <c r="P250"/>
  <c r="N250"/>
  <c r="K250"/>
  <c r="H250"/>
  <c r="S249"/>
  <c r="R249"/>
  <c r="Q249"/>
  <c r="P249"/>
  <c r="N249"/>
  <c r="K249"/>
  <c r="H249"/>
  <c r="O248"/>
  <c r="L248"/>
  <c r="I248"/>
  <c r="R248" s="1"/>
  <c r="S247"/>
  <c r="R247"/>
  <c r="Q247"/>
  <c r="P247"/>
  <c r="N247"/>
  <c r="K247"/>
  <c r="H247"/>
  <c r="S246"/>
  <c r="R246"/>
  <c r="Q246"/>
  <c r="P246"/>
  <c r="N246"/>
  <c r="K246"/>
  <c r="H246"/>
  <c r="S245"/>
  <c r="R245"/>
  <c r="Q245"/>
  <c r="P245"/>
  <c r="N245"/>
  <c r="K245"/>
  <c r="H245"/>
  <c r="S244"/>
  <c r="R244"/>
  <c r="Q244"/>
  <c r="P244"/>
  <c r="N244"/>
  <c r="K244"/>
  <c r="H244"/>
  <c r="S243"/>
  <c r="R243"/>
  <c r="Q243"/>
  <c r="P243"/>
  <c r="N243"/>
  <c r="K243"/>
  <c r="H243"/>
  <c r="S242"/>
  <c r="R242"/>
  <c r="Q242"/>
  <c r="P242"/>
  <c r="N242"/>
  <c r="K242"/>
  <c r="H242"/>
  <c r="S241"/>
  <c r="R241"/>
  <c r="Q241"/>
  <c r="P241"/>
  <c r="N241"/>
  <c r="K241"/>
  <c r="H241"/>
  <c r="Q240"/>
  <c r="P240"/>
  <c r="N240"/>
  <c r="K240"/>
  <c r="H240"/>
  <c r="S239"/>
  <c r="R239"/>
  <c r="Q239"/>
  <c r="P239"/>
  <c r="N239"/>
  <c r="K239"/>
  <c r="H239"/>
  <c r="S238"/>
  <c r="R238"/>
  <c r="Q238"/>
  <c r="P238"/>
  <c r="N238"/>
  <c r="K238"/>
  <c r="H238"/>
  <c r="S237"/>
  <c r="R237"/>
  <c r="Q237"/>
  <c r="P237"/>
  <c r="N237"/>
  <c r="K237"/>
  <c r="H237"/>
  <c r="S236"/>
  <c r="R236"/>
  <c r="Q236"/>
  <c r="P236"/>
  <c r="N236"/>
  <c r="K236"/>
  <c r="H236"/>
  <c r="Q235"/>
  <c r="P235"/>
  <c r="N235"/>
  <c r="K235"/>
  <c r="H235"/>
  <c r="S234"/>
  <c r="R234"/>
  <c r="Q234"/>
  <c r="P234"/>
  <c r="N234"/>
  <c r="K234"/>
  <c r="H234"/>
  <c r="O233"/>
  <c r="L233"/>
  <c r="I233"/>
  <c r="O232"/>
  <c r="M232"/>
  <c r="N232"/>
  <c r="L232"/>
  <c r="J232"/>
  <c r="K232" s="1"/>
  <c r="I232"/>
  <c r="R232" s="1"/>
  <c r="G232"/>
  <c r="H232" s="1"/>
  <c r="Q232"/>
  <c r="O231"/>
  <c r="M231"/>
  <c r="N231" s="1"/>
  <c r="L231"/>
  <c r="J231"/>
  <c r="K231" s="1"/>
  <c r="I231"/>
  <c r="S231" s="1"/>
  <c r="R231"/>
  <c r="G231"/>
  <c r="H231" s="1"/>
  <c r="O230"/>
  <c r="M230"/>
  <c r="N230" s="1"/>
  <c r="L230"/>
  <c r="J230"/>
  <c r="K230" s="1"/>
  <c r="I230"/>
  <c r="S230" s="1"/>
  <c r="R230"/>
  <c r="G230"/>
  <c r="Q230"/>
  <c r="H230"/>
  <c r="M229"/>
  <c r="N229" s="1"/>
  <c r="J229"/>
  <c r="K229"/>
  <c r="G229"/>
  <c r="Q229" s="1"/>
  <c r="O228"/>
  <c r="R228" s="1"/>
  <c r="M228"/>
  <c r="N228"/>
  <c r="L228"/>
  <c r="J228"/>
  <c r="K228"/>
  <c r="I228"/>
  <c r="S228" s="1"/>
  <c r="G228"/>
  <c r="H228" s="1"/>
  <c r="Q228"/>
  <c r="S227"/>
  <c r="R227"/>
  <c r="Q227"/>
  <c r="P227"/>
  <c r="N227"/>
  <c r="K227"/>
  <c r="H227"/>
  <c r="S226"/>
  <c r="R226"/>
  <c r="Q226"/>
  <c r="P226"/>
  <c r="N226"/>
  <c r="K226"/>
  <c r="H226"/>
  <c r="Q225"/>
  <c r="P225"/>
  <c r="N225"/>
  <c r="K225"/>
  <c r="H225"/>
  <c r="S224"/>
  <c r="R224"/>
  <c r="Q224"/>
  <c r="P224"/>
  <c r="N224"/>
  <c r="K224"/>
  <c r="H224"/>
  <c r="S223"/>
  <c r="R223"/>
  <c r="Q223"/>
  <c r="P223"/>
  <c r="N223"/>
  <c r="K223"/>
  <c r="H223"/>
  <c r="S222"/>
  <c r="R222"/>
  <c r="Q222"/>
  <c r="P222"/>
  <c r="N222"/>
  <c r="K222"/>
  <c r="H222"/>
  <c r="S221"/>
  <c r="R221"/>
  <c r="Q221"/>
  <c r="P221"/>
  <c r="N221"/>
  <c r="K221"/>
  <c r="H221"/>
  <c r="S220"/>
  <c r="R220"/>
  <c r="Q220"/>
  <c r="P220"/>
  <c r="N220"/>
  <c r="K220"/>
  <c r="H220"/>
  <c r="S219"/>
  <c r="R219"/>
  <c r="Q219"/>
  <c r="P219"/>
  <c r="N219"/>
  <c r="K219"/>
  <c r="H219"/>
  <c r="S218"/>
  <c r="R218"/>
  <c r="Q218"/>
  <c r="P218"/>
  <c r="N218"/>
  <c r="K218"/>
  <c r="H218"/>
  <c r="S217"/>
  <c r="R217"/>
  <c r="Q217"/>
  <c r="P217"/>
  <c r="N217"/>
  <c r="K217"/>
  <c r="H217"/>
  <c r="S216"/>
  <c r="R216"/>
  <c r="Q216"/>
  <c r="P216"/>
  <c r="N216"/>
  <c r="K216"/>
  <c r="H216"/>
  <c r="S215"/>
  <c r="R215"/>
  <c r="Q215"/>
  <c r="P215"/>
  <c r="N215"/>
  <c r="K215"/>
  <c r="H215"/>
  <c r="S214"/>
  <c r="R214"/>
  <c r="Q214"/>
  <c r="P214"/>
  <c r="N214"/>
  <c r="K214"/>
  <c r="H214"/>
  <c r="S213"/>
  <c r="R213"/>
  <c r="Q213"/>
  <c r="P213"/>
  <c r="N213"/>
  <c r="K213"/>
  <c r="H213"/>
  <c r="S212"/>
  <c r="R212"/>
  <c r="Q212"/>
  <c r="P212"/>
  <c r="N212"/>
  <c r="K212"/>
  <c r="H212"/>
  <c r="S211"/>
  <c r="R211"/>
  <c r="Q211"/>
  <c r="P211"/>
  <c r="N211"/>
  <c r="K211"/>
  <c r="H211"/>
  <c r="S210"/>
  <c r="R210"/>
  <c r="Q210"/>
  <c r="P210"/>
  <c r="N210"/>
  <c r="K210"/>
  <c r="H210"/>
  <c r="S209"/>
  <c r="R209"/>
  <c r="Q209"/>
  <c r="P209"/>
  <c r="N209"/>
  <c r="K209"/>
  <c r="H209"/>
  <c r="S208"/>
  <c r="R208"/>
  <c r="Q208"/>
  <c r="P208"/>
  <c r="N208"/>
  <c r="K208"/>
  <c r="H208"/>
  <c r="S207"/>
  <c r="R207"/>
  <c r="Q207"/>
  <c r="P207"/>
  <c r="N207"/>
  <c r="K207"/>
  <c r="H207"/>
  <c r="S206"/>
  <c r="R206"/>
  <c r="Q206"/>
  <c r="P206"/>
  <c r="N206"/>
  <c r="K206"/>
  <c r="H206"/>
  <c r="S205"/>
  <c r="R205"/>
  <c r="Q205"/>
  <c r="P205"/>
  <c r="N205"/>
  <c r="K205"/>
  <c r="H205"/>
  <c r="S204"/>
  <c r="R204"/>
  <c r="Q204"/>
  <c r="P204"/>
  <c r="N204"/>
  <c r="K204"/>
  <c r="H204"/>
  <c r="S203"/>
  <c r="R203"/>
  <c r="Q203"/>
  <c r="P203"/>
  <c r="N203"/>
  <c r="K203"/>
  <c r="H203"/>
  <c r="O202"/>
  <c r="R202" s="1"/>
  <c r="M202"/>
  <c r="N202" s="1"/>
  <c r="L202"/>
  <c r="J202"/>
  <c r="K202" s="1"/>
  <c r="I202"/>
  <c r="S202" s="1"/>
  <c r="G202"/>
  <c r="H202" s="1"/>
  <c r="S201"/>
  <c r="R201"/>
  <c r="Q201"/>
  <c r="P201"/>
  <c r="N201"/>
  <c r="K201"/>
  <c r="H201"/>
  <c r="S200"/>
  <c r="R200"/>
  <c r="Q200"/>
  <c r="P200"/>
  <c r="N200"/>
  <c r="K200"/>
  <c r="H200"/>
  <c r="Q199"/>
  <c r="P199"/>
  <c r="N199"/>
  <c r="K199"/>
  <c r="H199"/>
  <c r="S198"/>
  <c r="R198"/>
  <c r="Q198"/>
  <c r="P198"/>
  <c r="N198"/>
  <c r="K198"/>
  <c r="H198"/>
  <c r="S197"/>
  <c r="R197"/>
  <c r="Q197"/>
  <c r="P197"/>
  <c r="N197"/>
  <c r="K197"/>
  <c r="H197"/>
  <c r="S196"/>
  <c r="R196"/>
  <c r="Q196"/>
  <c r="P196"/>
  <c r="N196"/>
  <c r="K196"/>
  <c r="H196"/>
  <c r="S195"/>
  <c r="R195"/>
  <c r="Q195"/>
  <c r="P195"/>
  <c r="N195"/>
  <c r="K195"/>
  <c r="H195"/>
  <c r="S194"/>
  <c r="R194"/>
  <c r="Q194"/>
  <c r="P194"/>
  <c r="N194"/>
  <c r="K194"/>
  <c r="H194"/>
  <c r="O193"/>
  <c r="M193"/>
  <c r="N193" s="1"/>
  <c r="L193"/>
  <c r="L189" s="1"/>
  <c r="L188" s="1"/>
  <c r="L187" s="1"/>
  <c r="L185" s="1"/>
  <c r="J193"/>
  <c r="K193" s="1"/>
  <c r="I193"/>
  <c r="R193" s="1"/>
  <c r="G193"/>
  <c r="H193" s="1"/>
  <c r="Q193"/>
  <c r="S192"/>
  <c r="R192"/>
  <c r="Q192"/>
  <c r="P192"/>
  <c r="N192"/>
  <c r="K192"/>
  <c r="H192"/>
  <c r="S191"/>
  <c r="R191"/>
  <c r="Q191"/>
  <c r="P191"/>
  <c r="N191"/>
  <c r="K191"/>
  <c r="H191"/>
  <c r="S190"/>
  <c r="R190"/>
  <c r="Q190"/>
  <c r="P190"/>
  <c r="N190"/>
  <c r="K190"/>
  <c r="H190"/>
  <c r="O189"/>
  <c r="J189"/>
  <c r="K189" s="1"/>
  <c r="S186"/>
  <c r="R186"/>
  <c r="Q186"/>
  <c r="P186"/>
  <c r="N186"/>
  <c r="K186"/>
  <c r="H186"/>
  <c r="S184"/>
  <c r="R184"/>
  <c r="S183"/>
  <c r="R183"/>
  <c r="Q183"/>
  <c r="P183"/>
  <c r="N183"/>
  <c r="K183"/>
  <c r="H183"/>
  <c r="S182"/>
  <c r="R182"/>
  <c r="Q182"/>
  <c r="P182"/>
  <c r="N182"/>
  <c r="K182"/>
  <c r="H182"/>
  <c r="S181"/>
  <c r="R181"/>
  <c r="Q181"/>
  <c r="P181"/>
  <c r="N181"/>
  <c r="K181"/>
  <c r="H181"/>
  <c r="S180"/>
  <c r="R180"/>
  <c r="Q180"/>
  <c r="P180"/>
  <c r="N180"/>
  <c r="K180"/>
  <c r="H180"/>
  <c r="S179"/>
  <c r="R179"/>
  <c r="Q179"/>
  <c r="P179"/>
  <c r="N179"/>
  <c r="K179"/>
  <c r="H179"/>
  <c r="S178"/>
  <c r="R178"/>
  <c r="Q178"/>
  <c r="P178"/>
  <c r="N178"/>
  <c r="K178"/>
  <c r="H178"/>
  <c r="O177"/>
  <c r="M177"/>
  <c r="N177" s="1"/>
  <c r="L177"/>
  <c r="J177"/>
  <c r="K177"/>
  <c r="I177"/>
  <c r="I176" s="1"/>
  <c r="S177"/>
  <c r="G177"/>
  <c r="O176"/>
  <c r="L176"/>
  <c r="Q175"/>
  <c r="P175"/>
  <c r="N175"/>
  <c r="K175"/>
  <c r="H175"/>
  <c r="S174"/>
  <c r="R174"/>
  <c r="Q174"/>
  <c r="P174"/>
  <c r="N174"/>
  <c r="K174"/>
  <c r="H174"/>
  <c r="Q173"/>
  <c r="P173"/>
  <c r="N173"/>
  <c r="K173"/>
  <c r="H173"/>
  <c r="S172"/>
  <c r="R172"/>
  <c r="Q172"/>
  <c r="P172"/>
  <c r="N172"/>
  <c r="K172"/>
  <c r="H172"/>
  <c r="O171"/>
  <c r="L171"/>
  <c r="I171"/>
  <c r="R171" s="1"/>
  <c r="M170"/>
  <c r="J170"/>
  <c r="G170"/>
  <c r="P170" s="1"/>
  <c r="O169"/>
  <c r="N170"/>
  <c r="M169"/>
  <c r="L169"/>
  <c r="J169"/>
  <c r="I169"/>
  <c r="R169" s="1"/>
  <c r="G169"/>
  <c r="Q168"/>
  <c r="P168"/>
  <c r="N168"/>
  <c r="K168"/>
  <c r="H168"/>
  <c r="S167"/>
  <c r="R167"/>
  <c r="Q167"/>
  <c r="P167"/>
  <c r="N167"/>
  <c r="K167"/>
  <c r="H167"/>
  <c r="Q166"/>
  <c r="P166"/>
  <c r="N166"/>
  <c r="K166"/>
  <c r="H166"/>
  <c r="S165"/>
  <c r="R165"/>
  <c r="Q165"/>
  <c r="P165"/>
  <c r="N165"/>
  <c r="K165"/>
  <c r="H165"/>
  <c r="S164"/>
  <c r="R164"/>
  <c r="Q164"/>
  <c r="P164"/>
  <c r="N164"/>
  <c r="K164"/>
  <c r="H164"/>
  <c r="S163"/>
  <c r="R163"/>
  <c r="Q163"/>
  <c r="P163"/>
  <c r="N163"/>
  <c r="K163"/>
  <c r="H163"/>
  <c r="O162"/>
  <c r="O161" s="1"/>
  <c r="O160" s="1"/>
  <c r="O158" s="1"/>
  <c r="M162"/>
  <c r="L162"/>
  <c r="J162"/>
  <c r="K162" s="1"/>
  <c r="I162"/>
  <c r="R162" s="1"/>
  <c r="G162"/>
  <c r="L161"/>
  <c r="L160" s="1"/>
  <c r="L158" s="1"/>
  <c r="S159"/>
  <c r="R159"/>
  <c r="Q159"/>
  <c r="P159"/>
  <c r="N159"/>
  <c r="K159"/>
  <c r="H159"/>
  <c r="S157"/>
  <c r="R157"/>
  <c r="S156"/>
  <c r="R156"/>
  <c r="Q156"/>
  <c r="P156"/>
  <c r="N156"/>
  <c r="K156"/>
  <c r="H156"/>
  <c r="S155"/>
  <c r="R155"/>
  <c r="Q155"/>
  <c r="P155"/>
  <c r="N155"/>
  <c r="K155"/>
  <c r="H155"/>
  <c r="S154"/>
  <c r="R154"/>
  <c r="Q154"/>
  <c r="P154"/>
  <c r="N154"/>
  <c r="K154"/>
  <c r="H154"/>
  <c r="O153"/>
  <c r="L153"/>
  <c r="I153"/>
  <c r="R153" s="1"/>
  <c r="S152"/>
  <c r="R152"/>
  <c r="Q152"/>
  <c r="P152"/>
  <c r="N152"/>
  <c r="K152"/>
  <c r="H152"/>
  <c r="S151"/>
  <c r="R151"/>
  <c r="Q151"/>
  <c r="P151"/>
  <c r="N151"/>
  <c r="K151"/>
  <c r="H151"/>
  <c r="S150"/>
  <c r="R150"/>
  <c r="Q150"/>
  <c r="P150"/>
  <c r="N150"/>
  <c r="K150"/>
  <c r="H150"/>
  <c r="S149"/>
  <c r="R149"/>
  <c r="Q149"/>
  <c r="P149"/>
  <c r="N149"/>
  <c r="K149"/>
  <c r="H149"/>
  <c r="S148"/>
  <c r="R148"/>
  <c r="Q148"/>
  <c r="P148"/>
  <c r="N148"/>
  <c r="K148"/>
  <c r="H148"/>
  <c r="S147"/>
  <c r="R147"/>
  <c r="Q147"/>
  <c r="P147"/>
  <c r="N147"/>
  <c r="K147"/>
  <c r="H147"/>
  <c r="S146"/>
  <c r="R146"/>
  <c r="Q146"/>
  <c r="P146"/>
  <c r="N146"/>
  <c r="K146"/>
  <c r="H146"/>
  <c r="Q145"/>
  <c r="P145"/>
  <c r="N145"/>
  <c r="K145"/>
  <c r="H145"/>
  <c r="S144"/>
  <c r="R144"/>
  <c r="Q144"/>
  <c r="P144"/>
  <c r="N144"/>
  <c r="K144"/>
  <c r="H144"/>
  <c r="S143"/>
  <c r="R143"/>
  <c r="Q143"/>
  <c r="P143"/>
  <c r="N143"/>
  <c r="K143"/>
  <c r="H143"/>
  <c r="S142"/>
  <c r="R142"/>
  <c r="Q142"/>
  <c r="P142"/>
  <c r="N142"/>
  <c r="K142"/>
  <c r="H142"/>
  <c r="S141"/>
  <c r="R141"/>
  <c r="Q141"/>
  <c r="P141"/>
  <c r="N141"/>
  <c r="K141"/>
  <c r="H141"/>
  <c r="Q140"/>
  <c r="P140"/>
  <c r="N140"/>
  <c r="K140"/>
  <c r="H140"/>
  <c r="S139"/>
  <c r="R139"/>
  <c r="Q139"/>
  <c r="P139"/>
  <c r="N139"/>
  <c r="K139"/>
  <c r="H139"/>
  <c r="O138"/>
  <c r="L138"/>
  <c r="I138"/>
  <c r="R138" s="1"/>
  <c r="S138"/>
  <c r="O137"/>
  <c r="R137" s="1"/>
  <c r="M137"/>
  <c r="N137" s="1"/>
  <c r="L137"/>
  <c r="J137"/>
  <c r="I137"/>
  <c r="G137"/>
  <c r="H137" s="1"/>
  <c r="O136"/>
  <c r="M136"/>
  <c r="N136" s="1"/>
  <c r="L136"/>
  <c r="J136"/>
  <c r="K136" s="1"/>
  <c r="I136"/>
  <c r="S136" s="1"/>
  <c r="G136"/>
  <c r="P136" s="1"/>
  <c r="O135"/>
  <c r="M135"/>
  <c r="L135"/>
  <c r="K135" s="1"/>
  <c r="J135"/>
  <c r="I135"/>
  <c r="R135" s="1"/>
  <c r="G135"/>
  <c r="H135" s="1"/>
  <c r="M134"/>
  <c r="J134"/>
  <c r="K134" s="1"/>
  <c r="G134"/>
  <c r="Q134" s="1"/>
  <c r="O133"/>
  <c r="N134"/>
  <c r="M133"/>
  <c r="N133" s="1"/>
  <c r="L133"/>
  <c r="J133"/>
  <c r="K133" s="1"/>
  <c r="I133"/>
  <c r="H134" s="1"/>
  <c r="G133"/>
  <c r="P133"/>
  <c r="S132"/>
  <c r="R132"/>
  <c r="Q132"/>
  <c r="P132"/>
  <c r="N132"/>
  <c r="K132"/>
  <c r="H132"/>
  <c r="S131"/>
  <c r="R131"/>
  <c r="Q131"/>
  <c r="P131"/>
  <c r="N131"/>
  <c r="K131"/>
  <c r="H131"/>
  <c r="Q130"/>
  <c r="P130"/>
  <c r="N130"/>
  <c r="K130"/>
  <c r="H130"/>
  <c r="S129"/>
  <c r="R129"/>
  <c r="Q129"/>
  <c r="P129"/>
  <c r="N129"/>
  <c r="K129"/>
  <c r="H129"/>
  <c r="S128"/>
  <c r="R128"/>
  <c r="Q128"/>
  <c r="P128"/>
  <c r="N128"/>
  <c r="K128"/>
  <c r="H128"/>
  <c r="S127"/>
  <c r="R127"/>
  <c r="Q127"/>
  <c r="P127"/>
  <c r="N127"/>
  <c r="K127"/>
  <c r="H127"/>
  <c r="S126"/>
  <c r="R126"/>
  <c r="Q126"/>
  <c r="P126"/>
  <c r="N126"/>
  <c r="K126"/>
  <c r="H126"/>
  <c r="S125"/>
  <c r="R125"/>
  <c r="Q125"/>
  <c r="P125"/>
  <c r="N125"/>
  <c r="K125"/>
  <c r="H125"/>
  <c r="S124"/>
  <c r="R124"/>
  <c r="Q124"/>
  <c r="P124"/>
  <c r="N124"/>
  <c r="K124"/>
  <c r="H124"/>
  <c r="S123"/>
  <c r="R123"/>
  <c r="Q123"/>
  <c r="P123"/>
  <c r="N123"/>
  <c r="K123"/>
  <c r="H123"/>
  <c r="S122"/>
  <c r="R122"/>
  <c r="Q122"/>
  <c r="P122"/>
  <c r="N122"/>
  <c r="K122"/>
  <c r="H122"/>
  <c r="S121"/>
  <c r="R121"/>
  <c r="Q121"/>
  <c r="P121"/>
  <c r="N121"/>
  <c r="K121"/>
  <c r="H121"/>
  <c r="S120"/>
  <c r="R120"/>
  <c r="Q120"/>
  <c r="P120"/>
  <c r="N120"/>
  <c r="K120"/>
  <c r="H120"/>
  <c r="S119"/>
  <c r="R119"/>
  <c r="Q119"/>
  <c r="P119"/>
  <c r="N119"/>
  <c r="K119"/>
  <c r="H119"/>
  <c r="S118"/>
  <c r="R118"/>
  <c r="Q118"/>
  <c r="P118"/>
  <c r="N118"/>
  <c r="K118"/>
  <c r="H118"/>
  <c r="S117"/>
  <c r="R117"/>
  <c r="Q117"/>
  <c r="P117"/>
  <c r="N117"/>
  <c r="K117"/>
  <c r="H117"/>
  <c r="S116"/>
  <c r="R116"/>
  <c r="Q116"/>
  <c r="P116"/>
  <c r="N116"/>
  <c r="K116"/>
  <c r="H116"/>
  <c r="S115"/>
  <c r="R115"/>
  <c r="Q115"/>
  <c r="P115"/>
  <c r="N115"/>
  <c r="K115"/>
  <c r="H115"/>
  <c r="S114"/>
  <c r="R114"/>
  <c r="Q114"/>
  <c r="P114"/>
  <c r="N114"/>
  <c r="K114"/>
  <c r="H114"/>
  <c r="S113"/>
  <c r="R113"/>
  <c r="Q113"/>
  <c r="P113"/>
  <c r="N113"/>
  <c r="K113"/>
  <c r="H113"/>
  <c r="S112"/>
  <c r="R112"/>
  <c r="Q112"/>
  <c r="P112"/>
  <c r="N112"/>
  <c r="K112"/>
  <c r="H112"/>
  <c r="S111"/>
  <c r="R111"/>
  <c r="Q111"/>
  <c r="P111"/>
  <c r="N111"/>
  <c r="K111"/>
  <c r="H111"/>
  <c r="S110"/>
  <c r="R110"/>
  <c r="Q110"/>
  <c r="P110"/>
  <c r="N110"/>
  <c r="K110"/>
  <c r="H110"/>
  <c r="S109"/>
  <c r="R109"/>
  <c r="Q109"/>
  <c r="P109"/>
  <c r="N109"/>
  <c r="K109"/>
  <c r="H109"/>
  <c r="S108"/>
  <c r="R108"/>
  <c r="Q108"/>
  <c r="P108"/>
  <c r="N108"/>
  <c r="K108"/>
  <c r="H108"/>
  <c r="O107"/>
  <c r="M107"/>
  <c r="N107" s="1"/>
  <c r="L107"/>
  <c r="K107" s="1"/>
  <c r="J107"/>
  <c r="I107"/>
  <c r="S107" s="1"/>
  <c r="R107"/>
  <c r="G107"/>
  <c r="H107" s="1"/>
  <c r="S106"/>
  <c r="R106"/>
  <c r="Q106"/>
  <c r="P106"/>
  <c r="N106"/>
  <c r="K106"/>
  <c r="H106"/>
  <c r="S105"/>
  <c r="R105"/>
  <c r="Q105"/>
  <c r="P105"/>
  <c r="N105"/>
  <c r="K105"/>
  <c r="H105"/>
  <c r="Q104"/>
  <c r="P104"/>
  <c r="N104"/>
  <c r="K104"/>
  <c r="H104"/>
  <c r="S103"/>
  <c r="R103"/>
  <c r="Q103"/>
  <c r="P103"/>
  <c r="N103"/>
  <c r="K103"/>
  <c r="H103"/>
  <c r="S102"/>
  <c r="R102"/>
  <c r="Q102"/>
  <c r="P102"/>
  <c r="N102"/>
  <c r="K102"/>
  <c r="H102"/>
  <c r="S101"/>
  <c r="R101"/>
  <c r="Q101"/>
  <c r="P101"/>
  <c r="N101"/>
  <c r="K101"/>
  <c r="H101"/>
  <c r="S100"/>
  <c r="R100"/>
  <c r="Q100"/>
  <c r="P100"/>
  <c r="N100"/>
  <c r="K100"/>
  <c r="H100"/>
  <c r="S99"/>
  <c r="R99"/>
  <c r="Q99"/>
  <c r="P99"/>
  <c r="N99"/>
  <c r="K99"/>
  <c r="H99"/>
  <c r="O98"/>
  <c r="M98"/>
  <c r="N98" s="1"/>
  <c r="L98"/>
  <c r="J98"/>
  <c r="K98" s="1"/>
  <c r="I98"/>
  <c r="R98" s="1"/>
  <c r="G98"/>
  <c r="S97"/>
  <c r="R97"/>
  <c r="Q97"/>
  <c r="P97"/>
  <c r="N97"/>
  <c r="K97"/>
  <c r="H97"/>
  <c r="S96"/>
  <c r="R96"/>
  <c r="Q96"/>
  <c r="P96"/>
  <c r="N96"/>
  <c r="K96"/>
  <c r="H96"/>
  <c r="S95"/>
  <c r="R95"/>
  <c r="Q95"/>
  <c r="P95"/>
  <c r="N95"/>
  <c r="K95"/>
  <c r="H95"/>
  <c r="O94"/>
  <c r="O93" s="1"/>
  <c r="O92" s="1"/>
  <c r="O90" s="1"/>
  <c r="L94"/>
  <c r="L93" s="1"/>
  <c r="L92" s="1"/>
  <c r="L90" s="1"/>
  <c r="J94"/>
  <c r="S91"/>
  <c r="R91"/>
  <c r="Q91"/>
  <c r="P91"/>
  <c r="N91"/>
  <c r="K91"/>
  <c r="H91"/>
  <c r="S88"/>
  <c r="R88"/>
  <c r="O87"/>
  <c r="L87"/>
  <c r="L85" s="1"/>
  <c r="I87"/>
  <c r="S86"/>
  <c r="R86"/>
  <c r="O84"/>
  <c r="M84"/>
  <c r="N84" s="1"/>
  <c r="L84"/>
  <c r="J84"/>
  <c r="K84" s="1"/>
  <c r="I84"/>
  <c r="R84" s="1"/>
  <c r="G84"/>
  <c r="H84" s="1"/>
  <c r="O83"/>
  <c r="M83"/>
  <c r="L83"/>
  <c r="J83"/>
  <c r="K83"/>
  <c r="I83"/>
  <c r="R83" s="1"/>
  <c r="G83"/>
  <c r="O82"/>
  <c r="R82" s="1"/>
  <c r="M82"/>
  <c r="N82" s="1"/>
  <c r="L82"/>
  <c r="J82"/>
  <c r="I82"/>
  <c r="G82"/>
  <c r="P82" s="1"/>
  <c r="L81"/>
  <c r="O80"/>
  <c r="R80" s="1"/>
  <c r="M80"/>
  <c r="N80" s="1"/>
  <c r="L80"/>
  <c r="J80"/>
  <c r="K80" s="1"/>
  <c r="I80"/>
  <c r="S80"/>
  <c r="G80"/>
  <c r="H80" s="1"/>
  <c r="O79"/>
  <c r="M79"/>
  <c r="N79" s="1"/>
  <c r="L79"/>
  <c r="J79"/>
  <c r="K79" s="1"/>
  <c r="I79"/>
  <c r="H79" s="1"/>
  <c r="G79"/>
  <c r="O78"/>
  <c r="M78"/>
  <c r="N78" s="1"/>
  <c r="L78"/>
  <c r="K78" s="1"/>
  <c r="J78"/>
  <c r="I78"/>
  <c r="R78" s="1"/>
  <c r="G78"/>
  <c r="Q78" s="1"/>
  <c r="O77"/>
  <c r="M77"/>
  <c r="N77" s="1"/>
  <c r="L77"/>
  <c r="J77"/>
  <c r="K77"/>
  <c r="I77"/>
  <c r="R77" s="1"/>
  <c r="G77"/>
  <c r="O76"/>
  <c r="M76"/>
  <c r="L76"/>
  <c r="J76"/>
  <c r="K76" s="1"/>
  <c r="I76"/>
  <c r="G76"/>
  <c r="P76" s="1"/>
  <c r="O75"/>
  <c r="M75"/>
  <c r="N75"/>
  <c r="L75"/>
  <c r="L74" s="1"/>
  <c r="L73" s="1"/>
  <c r="J75"/>
  <c r="K75" s="1"/>
  <c r="I75"/>
  <c r="S75" s="1"/>
  <c r="G75"/>
  <c r="Q75" s="1"/>
  <c r="P75"/>
  <c r="H75"/>
  <c r="G74"/>
  <c r="O72"/>
  <c r="M72"/>
  <c r="N72"/>
  <c r="L72"/>
  <c r="J72"/>
  <c r="K72" s="1"/>
  <c r="I72"/>
  <c r="S72" s="1"/>
  <c r="G72"/>
  <c r="Q72" s="1"/>
  <c r="P72"/>
  <c r="O71"/>
  <c r="M71"/>
  <c r="N71" s="1"/>
  <c r="L71"/>
  <c r="K71" s="1"/>
  <c r="J71"/>
  <c r="I71"/>
  <c r="R71" s="1"/>
  <c r="G71"/>
  <c r="P71"/>
  <c r="H71"/>
  <c r="O70"/>
  <c r="R70" s="1"/>
  <c r="M70"/>
  <c r="L70"/>
  <c r="J70"/>
  <c r="K70" s="1"/>
  <c r="I70"/>
  <c r="S70" s="1"/>
  <c r="G70"/>
  <c r="O69"/>
  <c r="M69"/>
  <c r="N69" s="1"/>
  <c r="L69"/>
  <c r="J69"/>
  <c r="K69" s="1"/>
  <c r="I69"/>
  <c r="H69" s="1"/>
  <c r="G69"/>
  <c r="P69" s="1"/>
  <c r="O68"/>
  <c r="M68"/>
  <c r="L68"/>
  <c r="K68" s="1"/>
  <c r="J68"/>
  <c r="I68"/>
  <c r="H68" s="1"/>
  <c r="G68"/>
  <c r="Q68"/>
  <c r="P68"/>
  <c r="O67"/>
  <c r="M67"/>
  <c r="L67"/>
  <c r="J67"/>
  <c r="K67" s="1"/>
  <c r="I67"/>
  <c r="S67" s="1"/>
  <c r="G67"/>
  <c r="P67"/>
  <c r="O66"/>
  <c r="M66"/>
  <c r="L66"/>
  <c r="J66"/>
  <c r="K66" s="1"/>
  <c r="I66"/>
  <c r="G66"/>
  <c r="M65"/>
  <c r="J65"/>
  <c r="G65"/>
  <c r="O64"/>
  <c r="M64"/>
  <c r="N64" s="1"/>
  <c r="L64"/>
  <c r="K65" s="1"/>
  <c r="J64"/>
  <c r="I64"/>
  <c r="R64" s="1"/>
  <c r="G64"/>
  <c r="O63"/>
  <c r="S63" s="1"/>
  <c r="M63"/>
  <c r="M57" s="1"/>
  <c r="L63"/>
  <c r="L57" s="1"/>
  <c r="J63"/>
  <c r="K63" s="1"/>
  <c r="I63"/>
  <c r="R63" s="1"/>
  <c r="G63"/>
  <c r="H63"/>
  <c r="O62"/>
  <c r="M62"/>
  <c r="L62"/>
  <c r="J62"/>
  <c r="K62" s="1"/>
  <c r="I62"/>
  <c r="G62"/>
  <c r="P62" s="1"/>
  <c r="Q62"/>
  <c r="H62"/>
  <c r="O61"/>
  <c r="M61"/>
  <c r="N61"/>
  <c r="L61"/>
  <c r="K61" s="1"/>
  <c r="J61"/>
  <c r="I61"/>
  <c r="R61"/>
  <c r="G61"/>
  <c r="H61" s="1"/>
  <c r="Q61"/>
  <c r="P61"/>
  <c r="M60"/>
  <c r="J60"/>
  <c r="K60" s="1"/>
  <c r="G60"/>
  <c r="P60" s="1"/>
  <c r="O59"/>
  <c r="M59"/>
  <c r="N59" s="1"/>
  <c r="L59"/>
  <c r="K59" s="1"/>
  <c r="J59"/>
  <c r="I59"/>
  <c r="R59" s="1"/>
  <c r="G59"/>
  <c r="O58"/>
  <c r="I57"/>
  <c r="H57" s="1"/>
  <c r="G57"/>
  <c r="O52"/>
  <c r="M52"/>
  <c r="M56" s="1"/>
  <c r="L52"/>
  <c r="L56"/>
  <c r="J52"/>
  <c r="K52" s="1"/>
  <c r="I52"/>
  <c r="R52" s="1"/>
  <c r="G52"/>
  <c r="H52" s="1"/>
  <c r="G56"/>
  <c r="O51"/>
  <c r="O55" s="1"/>
  <c r="M51"/>
  <c r="L51"/>
  <c r="J51"/>
  <c r="K51" s="1"/>
  <c r="I51"/>
  <c r="R51" s="1"/>
  <c r="G51"/>
  <c r="P51" s="1"/>
  <c r="M50"/>
  <c r="M54" s="1"/>
  <c r="J50"/>
  <c r="G50"/>
  <c r="P50" s="1"/>
  <c r="O49"/>
  <c r="O53" s="1"/>
  <c r="N50"/>
  <c r="M49"/>
  <c r="N49" s="1"/>
  <c r="L49"/>
  <c r="L53" s="1"/>
  <c r="J49"/>
  <c r="J53" s="1"/>
  <c r="I49"/>
  <c r="I53" s="1"/>
  <c r="G49"/>
  <c r="H49" s="1"/>
  <c r="O48"/>
  <c r="M48"/>
  <c r="N48" s="1"/>
  <c r="L48"/>
  <c r="J48"/>
  <c r="K48" s="1"/>
  <c r="I48"/>
  <c r="H48" s="1"/>
  <c r="G48"/>
  <c r="O47"/>
  <c r="M47"/>
  <c r="N47"/>
  <c r="L47"/>
  <c r="J47"/>
  <c r="I47"/>
  <c r="G47"/>
  <c r="Q47" s="1"/>
  <c r="O46"/>
  <c r="M46"/>
  <c r="L46"/>
  <c r="J46"/>
  <c r="K46" s="1"/>
  <c r="I46"/>
  <c r="G46"/>
  <c r="O45"/>
  <c r="M45"/>
  <c r="N45" s="1"/>
  <c r="L45"/>
  <c r="J45"/>
  <c r="K45" s="1"/>
  <c r="I45"/>
  <c r="R45" s="1"/>
  <c r="G45"/>
  <c r="P45" s="1"/>
  <c r="O44"/>
  <c r="M44"/>
  <c r="L44"/>
  <c r="J44"/>
  <c r="K44" s="1"/>
  <c r="I44"/>
  <c r="S44" s="1"/>
  <c r="G44"/>
  <c r="Q44" s="1"/>
  <c r="P44"/>
  <c r="O43"/>
  <c r="M43"/>
  <c r="Q43" s="1"/>
  <c r="L43"/>
  <c r="K43" s="1"/>
  <c r="J43"/>
  <c r="I43"/>
  <c r="R43" s="1"/>
  <c r="G43"/>
  <c r="H43" s="1"/>
  <c r="P43"/>
  <c r="O42"/>
  <c r="M42"/>
  <c r="N42" s="1"/>
  <c r="L42"/>
  <c r="J42"/>
  <c r="K42" s="1"/>
  <c r="I42"/>
  <c r="R42" s="1"/>
  <c r="G42"/>
  <c r="O41"/>
  <c r="M41"/>
  <c r="N41" s="1"/>
  <c r="L41"/>
  <c r="J41"/>
  <c r="I41"/>
  <c r="H41" s="1"/>
  <c r="G41"/>
  <c r="O40"/>
  <c r="M40"/>
  <c r="L40"/>
  <c r="J40"/>
  <c r="I40"/>
  <c r="R40" s="1"/>
  <c r="G40"/>
  <c r="Q40"/>
  <c r="P40"/>
  <c r="H40"/>
  <c r="O39"/>
  <c r="M39"/>
  <c r="L39"/>
  <c r="J39"/>
  <c r="K39" s="1"/>
  <c r="I39"/>
  <c r="S39" s="1"/>
  <c r="G39"/>
  <c r="H39" s="1"/>
  <c r="O38"/>
  <c r="M38"/>
  <c r="L38"/>
  <c r="K38" s="1"/>
  <c r="J38"/>
  <c r="I38"/>
  <c r="G38"/>
  <c r="O37"/>
  <c r="M37"/>
  <c r="N37"/>
  <c r="L37"/>
  <c r="J37"/>
  <c r="K37"/>
  <c r="I37"/>
  <c r="R37" s="1"/>
  <c r="S37"/>
  <c r="G37"/>
  <c r="H37" s="1"/>
  <c r="O36"/>
  <c r="M36"/>
  <c r="L36"/>
  <c r="J36"/>
  <c r="K36" s="1"/>
  <c r="I36"/>
  <c r="G36"/>
  <c r="Q36" s="1"/>
  <c r="O35"/>
  <c r="N35" s="1"/>
  <c r="M35"/>
  <c r="L35"/>
  <c r="K35" s="1"/>
  <c r="J35"/>
  <c r="I35"/>
  <c r="G35"/>
  <c r="Q35" s="1"/>
  <c r="O34"/>
  <c r="M34"/>
  <c r="L34"/>
  <c r="J34"/>
  <c r="K34"/>
  <c r="I34"/>
  <c r="S34" s="1"/>
  <c r="G34"/>
  <c r="O33"/>
  <c r="R33" s="1"/>
  <c r="M33"/>
  <c r="L33"/>
  <c r="J33"/>
  <c r="K33" s="1"/>
  <c r="I33"/>
  <c r="G33"/>
  <c r="O32"/>
  <c r="M32"/>
  <c r="N32"/>
  <c r="L32"/>
  <c r="J32"/>
  <c r="K32" s="1"/>
  <c r="I32"/>
  <c r="G32"/>
  <c r="Q32" s="1"/>
  <c r="O31"/>
  <c r="M31"/>
  <c r="N31" s="1"/>
  <c r="L31"/>
  <c r="K31" s="1"/>
  <c r="J31"/>
  <c r="I31"/>
  <c r="R31" s="1"/>
  <c r="G31"/>
  <c r="H31" s="1"/>
  <c r="O30"/>
  <c r="M30"/>
  <c r="Q30" s="1"/>
  <c r="L30"/>
  <c r="J30"/>
  <c r="K30" s="1"/>
  <c r="I30"/>
  <c r="R30" s="1"/>
  <c r="G30"/>
  <c r="O29"/>
  <c r="R29" s="1"/>
  <c r="M29"/>
  <c r="L29"/>
  <c r="J29"/>
  <c r="I29"/>
  <c r="S29" s="1"/>
  <c r="G29"/>
  <c r="O28"/>
  <c r="N28" s="1"/>
  <c r="M28"/>
  <c r="L28"/>
  <c r="J28"/>
  <c r="K28" s="1"/>
  <c r="I28"/>
  <c r="S28"/>
  <c r="R28"/>
  <c r="G28"/>
  <c r="H28" s="1"/>
  <c r="Q28"/>
  <c r="P28"/>
  <c r="O26"/>
  <c r="N26" s="1"/>
  <c r="M26"/>
  <c r="L26"/>
  <c r="J26"/>
  <c r="K26" s="1"/>
  <c r="I26"/>
  <c r="R26" s="1"/>
  <c r="G26"/>
  <c r="O25"/>
  <c r="M25"/>
  <c r="N25" s="1"/>
  <c r="L25"/>
  <c r="J25"/>
  <c r="I25"/>
  <c r="R25" s="1"/>
  <c r="S25"/>
  <c r="G25"/>
  <c r="H25" s="1"/>
  <c r="M24"/>
  <c r="N24" s="1"/>
  <c r="J24"/>
  <c r="G24"/>
  <c r="P24" s="1"/>
  <c r="O23"/>
  <c r="M23"/>
  <c r="L23"/>
  <c r="K24"/>
  <c r="J23"/>
  <c r="K23"/>
  <c r="I23"/>
  <c r="H24" s="1"/>
  <c r="G23"/>
  <c r="P23" s="1"/>
  <c r="O22"/>
  <c r="M22"/>
  <c r="L22"/>
  <c r="J22"/>
  <c r="K22" s="1"/>
  <c r="I22"/>
  <c r="G22"/>
  <c r="H22" s="1"/>
  <c r="Q22"/>
  <c r="O21"/>
  <c r="N21" s="1"/>
  <c r="M21"/>
  <c r="L21"/>
  <c r="J21"/>
  <c r="K21" s="1"/>
  <c r="I21"/>
  <c r="G21"/>
  <c r="H21" s="1"/>
  <c r="O20"/>
  <c r="M20"/>
  <c r="L20"/>
  <c r="J20"/>
  <c r="K20" s="1"/>
  <c r="I20"/>
  <c r="S20"/>
  <c r="R20"/>
  <c r="G20"/>
  <c r="H20" s="1"/>
  <c r="O19"/>
  <c r="O18" s="1"/>
  <c r="M19"/>
  <c r="L19"/>
  <c r="J19"/>
  <c r="K19" s="1"/>
  <c r="I19"/>
  <c r="G19"/>
  <c r="Q19" s="1"/>
  <c r="I18"/>
  <c r="O17"/>
  <c r="M17"/>
  <c r="N17" s="1"/>
  <c r="L17"/>
  <c r="K17" s="1"/>
  <c r="J17"/>
  <c r="I17"/>
  <c r="R17" s="1"/>
  <c r="G17"/>
  <c r="O16"/>
  <c r="M16"/>
  <c r="L16"/>
  <c r="J16"/>
  <c r="K16" s="1"/>
  <c r="I16"/>
  <c r="G16"/>
  <c r="H16"/>
  <c r="O15"/>
  <c r="N15" s="1"/>
  <c r="M15"/>
  <c r="L15"/>
  <c r="J15"/>
  <c r="I15"/>
  <c r="G15"/>
  <c r="Q15" s="1"/>
  <c r="P15"/>
  <c r="O11"/>
  <c r="M11"/>
  <c r="L11"/>
  <c r="J11"/>
  <c r="K11" s="1"/>
  <c r="I11"/>
  <c r="G11"/>
  <c r="Q11"/>
  <c r="P11"/>
  <c r="R176" l="1"/>
  <c r="S176"/>
  <c r="S32"/>
  <c r="R11"/>
  <c r="I27"/>
  <c r="H29"/>
  <c r="H32"/>
  <c r="S40"/>
  <c r="R41"/>
  <c r="N44"/>
  <c r="P48"/>
  <c r="H51"/>
  <c r="S61"/>
  <c r="Q64"/>
  <c r="S68"/>
  <c r="R69"/>
  <c r="H76"/>
  <c r="K82"/>
  <c r="N83"/>
  <c r="R87"/>
  <c r="H162"/>
  <c r="R38"/>
  <c r="Q31"/>
  <c r="H42"/>
  <c r="H19"/>
  <c r="H36"/>
  <c r="Q48"/>
  <c r="K49"/>
  <c r="N51"/>
  <c r="P64"/>
  <c r="P65"/>
  <c r="H67"/>
  <c r="R68"/>
  <c r="O74"/>
  <c r="O73" s="1"/>
  <c r="Q79"/>
  <c r="I81"/>
  <c r="S81" s="1"/>
  <c r="R136"/>
  <c r="Q162"/>
  <c r="H23"/>
  <c r="K40"/>
  <c r="S15"/>
  <c r="H17"/>
  <c r="S19"/>
  <c r="N20"/>
  <c r="R22"/>
  <c r="P33"/>
  <c r="P34"/>
  <c r="S36"/>
  <c r="Q39"/>
  <c r="K50"/>
  <c r="Q59"/>
  <c r="S62"/>
  <c r="H64"/>
  <c r="Q65"/>
  <c r="Q67"/>
  <c r="P79"/>
  <c r="S82"/>
  <c r="S135"/>
  <c r="P162"/>
  <c r="H169"/>
  <c r="P228"/>
  <c r="P229"/>
  <c r="S248"/>
  <c r="R66"/>
  <c r="N43"/>
  <c r="R16"/>
  <c r="R19"/>
  <c r="H33"/>
  <c r="N34"/>
  <c r="R36"/>
  <c r="P39"/>
  <c r="K41"/>
  <c r="R46"/>
  <c r="R49"/>
  <c r="J54"/>
  <c r="P59"/>
  <c r="Q71"/>
  <c r="O81"/>
  <c r="Q169"/>
  <c r="H229"/>
  <c r="R233"/>
  <c r="H15"/>
  <c r="P22"/>
  <c r="S23"/>
  <c r="H30"/>
  <c r="N38"/>
  <c r="P41"/>
  <c r="S45"/>
  <c r="K47"/>
  <c r="G54"/>
  <c r="P54" s="1"/>
  <c r="I55"/>
  <c r="I56"/>
  <c r="L58"/>
  <c r="N60"/>
  <c r="N66"/>
  <c r="H77"/>
  <c r="Q82"/>
  <c r="S83"/>
  <c r="Q135"/>
  <c r="J161"/>
  <c r="Q50"/>
  <c r="S52"/>
  <c r="R76"/>
  <c r="P135"/>
  <c r="O188"/>
  <c r="O187" s="1"/>
  <c r="O185" s="1"/>
  <c r="R23"/>
  <c r="S18"/>
  <c r="Q24"/>
  <c r="H26"/>
  <c r="M27"/>
  <c r="S31"/>
  <c r="N39"/>
  <c r="N40"/>
  <c r="H44"/>
  <c r="R47"/>
  <c r="S51"/>
  <c r="N67"/>
  <c r="N68"/>
  <c r="N70"/>
  <c r="H72"/>
  <c r="M74"/>
  <c r="Q74" s="1"/>
  <c r="H83"/>
  <c r="H136"/>
  <c r="N162"/>
  <c r="R177"/>
  <c r="I189"/>
  <c r="P230"/>
  <c r="P16"/>
  <c r="K29"/>
  <c r="M55"/>
  <c r="K64"/>
  <c r="N135"/>
  <c r="N169"/>
  <c r="H177"/>
  <c r="H56"/>
  <c r="P19"/>
  <c r="N33"/>
  <c r="P36"/>
  <c r="H38"/>
  <c r="P46"/>
  <c r="G55"/>
  <c r="H55" s="1"/>
  <c r="N56"/>
  <c r="O56"/>
  <c r="S64"/>
  <c r="H66"/>
  <c r="S79"/>
  <c r="Q84"/>
  <c r="K94"/>
  <c r="H98"/>
  <c r="K137"/>
  <c r="S232"/>
  <c r="S48"/>
  <c r="L18"/>
  <c r="L14" s="1"/>
  <c r="R21"/>
  <c r="N22"/>
  <c r="N23"/>
  <c r="K25"/>
  <c r="P29"/>
  <c r="P31"/>
  <c r="P32"/>
  <c r="R35"/>
  <c r="R39"/>
  <c r="Q42"/>
  <c r="H45"/>
  <c r="N46"/>
  <c r="R48"/>
  <c r="Q51"/>
  <c r="N52"/>
  <c r="R67"/>
  <c r="H70"/>
  <c r="R79"/>
  <c r="I94"/>
  <c r="R94" s="1"/>
  <c r="P134"/>
  <c r="S162"/>
  <c r="K169"/>
  <c r="P74"/>
  <c r="N54"/>
  <c r="N55"/>
  <c r="R53"/>
  <c r="S53"/>
  <c r="K53"/>
  <c r="P57"/>
  <c r="Q57"/>
  <c r="S56"/>
  <c r="Q21"/>
  <c r="N30"/>
  <c r="S47"/>
  <c r="P20"/>
  <c r="R34"/>
  <c r="R15"/>
  <c r="Q17"/>
  <c r="L27"/>
  <c r="R32"/>
  <c r="Q34"/>
  <c r="P35"/>
  <c r="S43"/>
  <c r="R44"/>
  <c r="Q46"/>
  <c r="P47"/>
  <c r="H54"/>
  <c r="K54"/>
  <c r="R56"/>
  <c r="J57"/>
  <c r="K57" s="1"/>
  <c r="R62"/>
  <c r="N65"/>
  <c r="S71"/>
  <c r="R72"/>
  <c r="R75"/>
  <c r="Q77"/>
  <c r="P78"/>
  <c r="H82"/>
  <c r="S133"/>
  <c r="H170"/>
  <c r="R189"/>
  <c r="I14"/>
  <c r="Q16"/>
  <c r="P17"/>
  <c r="J27"/>
  <c r="K27" s="1"/>
  <c r="S30"/>
  <c r="Q33"/>
  <c r="H35"/>
  <c r="S42"/>
  <c r="Q45"/>
  <c r="H47"/>
  <c r="H50"/>
  <c r="Q63"/>
  <c r="Q76"/>
  <c r="P77"/>
  <c r="H78"/>
  <c r="G94"/>
  <c r="S98"/>
  <c r="R133"/>
  <c r="S137"/>
  <c r="S153"/>
  <c r="S169"/>
  <c r="Q170"/>
  <c r="G189"/>
  <c r="S193"/>
  <c r="H11"/>
  <c r="M18"/>
  <c r="N18" s="1"/>
  <c r="N19"/>
  <c r="H34"/>
  <c r="N36"/>
  <c r="S41"/>
  <c r="H46"/>
  <c r="S49"/>
  <c r="H59"/>
  <c r="P63"/>
  <c r="S69"/>
  <c r="I161"/>
  <c r="Q133"/>
  <c r="S22"/>
  <c r="Q70"/>
  <c r="I85"/>
  <c r="Q98"/>
  <c r="Q137"/>
  <c r="S233"/>
  <c r="O14"/>
  <c r="N16"/>
  <c r="J18"/>
  <c r="S21"/>
  <c r="S26"/>
  <c r="Q29"/>
  <c r="P30"/>
  <c r="S38"/>
  <c r="Q41"/>
  <c r="P42"/>
  <c r="G53"/>
  <c r="M53"/>
  <c r="Q56"/>
  <c r="I58"/>
  <c r="N63"/>
  <c r="S66"/>
  <c r="Q69"/>
  <c r="P70"/>
  <c r="N76"/>
  <c r="S84"/>
  <c r="M94"/>
  <c r="N94" s="1"/>
  <c r="P98"/>
  <c r="H133"/>
  <c r="Q136"/>
  <c r="P137"/>
  <c r="G161"/>
  <c r="P169"/>
  <c r="M189"/>
  <c r="N189" s="1"/>
  <c r="P193"/>
  <c r="Q231"/>
  <c r="P232"/>
  <c r="Q23"/>
  <c r="G27"/>
  <c r="L55"/>
  <c r="P56"/>
  <c r="J56"/>
  <c r="K56" s="1"/>
  <c r="N62"/>
  <c r="H65"/>
  <c r="P231"/>
  <c r="S11"/>
  <c r="Q26"/>
  <c r="S35"/>
  <c r="Q38"/>
  <c r="Q54"/>
  <c r="J55"/>
  <c r="K55" s="1"/>
  <c r="Q52"/>
  <c r="O57"/>
  <c r="H60"/>
  <c r="Q66"/>
  <c r="S78"/>
  <c r="S87"/>
  <c r="K170"/>
  <c r="S171"/>
  <c r="N11"/>
  <c r="K15"/>
  <c r="S17"/>
  <c r="R18"/>
  <c r="Q20"/>
  <c r="P21"/>
  <c r="Q25"/>
  <c r="P26"/>
  <c r="O27"/>
  <c r="S27" s="1"/>
  <c r="N29"/>
  <c r="Q37"/>
  <c r="P38"/>
  <c r="S46"/>
  <c r="Q49"/>
  <c r="P52"/>
  <c r="S59"/>
  <c r="Q60"/>
  <c r="P66"/>
  <c r="J74"/>
  <c r="K74" s="1"/>
  <c r="S77"/>
  <c r="Q80"/>
  <c r="Q83"/>
  <c r="P84"/>
  <c r="Q107"/>
  <c r="Q177"/>
  <c r="Q202"/>
  <c r="S16"/>
  <c r="G18"/>
  <c r="S33"/>
  <c r="P37"/>
  <c r="P49"/>
  <c r="S76"/>
  <c r="P80"/>
  <c r="P83"/>
  <c r="P107"/>
  <c r="P177"/>
  <c r="P202"/>
  <c r="P25"/>
  <c r="I74"/>
  <c r="M161"/>
  <c r="P55" l="1"/>
  <c r="Q55"/>
  <c r="O13"/>
  <c r="O12" s="1"/>
  <c r="O10" s="1"/>
  <c r="S94"/>
  <c r="I93"/>
  <c r="S189"/>
  <c r="I188"/>
  <c r="R81"/>
  <c r="R55"/>
  <c r="S55"/>
  <c r="K18"/>
  <c r="L13"/>
  <c r="N74"/>
  <c r="L12"/>
  <c r="L10" s="1"/>
  <c r="J14"/>
  <c r="H94"/>
  <c r="P94"/>
  <c r="Q94"/>
  <c r="P27"/>
  <c r="H27"/>
  <c r="Q27"/>
  <c r="R58"/>
  <c r="S58"/>
  <c r="H189"/>
  <c r="P189"/>
  <c r="Q189"/>
  <c r="I160"/>
  <c r="R161"/>
  <c r="S161"/>
  <c r="M14"/>
  <c r="R27"/>
  <c r="R57"/>
  <c r="S57"/>
  <c r="I13"/>
  <c r="R14"/>
  <c r="S14"/>
  <c r="Q18"/>
  <c r="G14"/>
  <c r="H18"/>
  <c r="P18"/>
  <c r="I73"/>
  <c r="H74"/>
  <c r="R74"/>
  <c r="S74"/>
  <c r="R85"/>
  <c r="S85"/>
  <c r="H53"/>
  <c r="P53"/>
  <c r="Q53"/>
  <c r="N53"/>
  <c r="N57"/>
  <c r="N27"/>
  <c r="R188" l="1"/>
  <c r="S188"/>
  <c r="I187"/>
  <c r="R93"/>
  <c r="S93"/>
  <c r="I92"/>
  <c r="N14"/>
  <c r="R73"/>
  <c r="S73"/>
  <c r="S13"/>
  <c r="R13"/>
  <c r="I12"/>
  <c r="K14"/>
  <c r="P14"/>
  <c r="Q14"/>
  <c r="H14"/>
  <c r="R160"/>
  <c r="S160"/>
  <c r="I158"/>
  <c r="S187" l="1"/>
  <c r="R187"/>
  <c r="I185"/>
  <c r="S92"/>
  <c r="R92"/>
  <c r="I90"/>
  <c r="R158"/>
  <c r="S158"/>
  <c r="R12"/>
  <c r="S12"/>
  <c r="I10"/>
  <c r="S90" l="1"/>
  <c r="R90"/>
  <c r="R185"/>
  <c r="S185"/>
  <c r="R10"/>
  <c r="S10"/>
</calcChain>
</file>

<file path=xl/sharedStrings.xml><?xml version="1.0" encoding="utf-8"?>
<sst xmlns="http://schemas.openxmlformats.org/spreadsheetml/2006/main" count="1212" uniqueCount="470">
  <si>
    <t xml:space="preserve">Плановые и отчетные показатели по ТПГГ </t>
  </si>
  <si>
    <t xml:space="preserve">по состоянию на </t>
  </si>
  <si>
    <t>(Наименование учреждения)</t>
  </si>
  <si>
    <t>№ п/п</t>
  </si>
  <si>
    <t>ВСЕГО</t>
  </si>
  <si>
    <t>Виды медицинской помощи</t>
  </si>
  <si>
    <t>№ стр.</t>
  </si>
  <si>
    <t>Единица измерения</t>
  </si>
  <si>
    <t>Плановые показатели (ВСЕГО)</t>
  </si>
  <si>
    <t>Предъявлено по счетам с учетом медицинской помощи, оказанной лицам, застрахованным за пределами Мурманской области</t>
  </si>
  <si>
    <t>Фактическое исполнение</t>
  </si>
  <si>
    <t>Отклонение от плановых показателей</t>
  </si>
  <si>
    <t>Объемы медицинской помощи</t>
  </si>
  <si>
    <t>Финансовые затраты на единицу объема</t>
  </si>
  <si>
    <t>Расходы на реализацию ТПГГ, всего</t>
  </si>
  <si>
    <t>Кассовые расходы на реализацию ТПГГ, всего</t>
  </si>
  <si>
    <t>Абс.</t>
  </si>
  <si>
    <t>% испол-нения</t>
  </si>
  <si>
    <t>×</t>
  </si>
  <si>
    <t>вызов</t>
  </si>
  <si>
    <t>обращение</t>
  </si>
  <si>
    <t>случай лечения</t>
  </si>
  <si>
    <t>случай госпитализации</t>
  </si>
  <si>
    <t>IV.</t>
  </si>
  <si>
    <t>Медицинская помощь в рамках территориальной программы ОМС:</t>
  </si>
  <si>
    <t>Сумма строк</t>
  </si>
  <si>
    <t>20 + 21 + 25 + 28 + 29 + 30 + 31</t>
  </si>
  <si>
    <t>19</t>
  </si>
  <si>
    <t xml:space="preserve">Скорая, в том числе скорая специализированная, медицинская помощь </t>
  </si>
  <si>
    <t>33 + 44 + 55</t>
  </si>
  <si>
    <t>20</t>
  </si>
  <si>
    <t>Первичная медико-санитарная помощь</t>
  </si>
  <si>
    <t>22 + 23</t>
  </si>
  <si>
    <t>21</t>
  </si>
  <si>
    <t>В амбулаторных условиях:</t>
  </si>
  <si>
    <t>22.1 + 22.2 + 22.3 + 22.4 + 22.5 + 22.6 + 22.7 + 22.8</t>
  </si>
  <si>
    <t>22</t>
  </si>
  <si>
    <t>посещения / комплексные посещения</t>
  </si>
  <si>
    <t xml:space="preserve">Посещения с профилактическими и иными целями, всего, из них: </t>
  </si>
  <si>
    <t>22.1.1 + 22.1.2 + 22.1.3 + 22.1.4</t>
  </si>
  <si>
    <t>22.1</t>
  </si>
  <si>
    <t>для проведения профилактических медицинских осмотров</t>
  </si>
  <si>
    <t>35.1.1 + 57.1.1</t>
  </si>
  <si>
    <t>22.1.1</t>
  </si>
  <si>
    <t>комплексное посещение</t>
  </si>
  <si>
    <t>для проведения диспансеризации, всего, в том числе:</t>
  </si>
  <si>
    <t>35.1.2 + 57.1.2</t>
  </si>
  <si>
    <t>22.1.2</t>
  </si>
  <si>
    <t>для проведения углубленной диспансеризации</t>
  </si>
  <si>
    <t>35.1.2.1 + 57.1.2.1</t>
  </si>
  <si>
    <t>22.1.2.1</t>
  </si>
  <si>
    <t>для проведения диспансеризации для оценки репродуктивного здоровья женщин и мужчин</t>
  </si>
  <si>
    <t>22.1.3.1 + 22.1.3.2</t>
  </si>
  <si>
    <t>22.1.3</t>
  </si>
  <si>
    <t>женщины</t>
  </si>
  <si>
    <t>35.1.3.1 + 57.1.3.1</t>
  </si>
  <si>
    <t>22.1.3.1</t>
  </si>
  <si>
    <t>мужчины</t>
  </si>
  <si>
    <t>35.1.3.2 + 57.1.3.2</t>
  </si>
  <si>
    <t>22.1.3.2</t>
  </si>
  <si>
    <t>для посещений с иными целями</t>
  </si>
  <si>
    <t>35.1.4 + 46.1.1 + 57.1.4</t>
  </si>
  <si>
    <t>22.1.4</t>
  </si>
  <si>
    <t>посещение</t>
  </si>
  <si>
    <t>В неотложной форме</t>
  </si>
  <si>
    <t>35.2 + 46.2 + 57.2</t>
  </si>
  <si>
    <t>22.2</t>
  </si>
  <si>
    <t>В связи с заболеваниями (обращений), всего, из них проведение следующих отдельных диагностических (лабораторных) исследований:</t>
  </si>
  <si>
    <t>35.3 + 46.3 + 57.3</t>
  </si>
  <si>
    <t>22.3</t>
  </si>
  <si>
    <t>справочно: посещения в составе обращения</t>
  </si>
  <si>
    <t>35.3.1 + 46.3.1 + 57.3.1</t>
  </si>
  <si>
    <t>22.3.1</t>
  </si>
  <si>
    <t>консультация с применением телемедицинских технологий при дистанционном взаимодействии медицинских работников между собой</t>
  </si>
  <si>
    <t>35.3.2 + 57.3.2</t>
  </si>
  <si>
    <t>22.3.2</t>
  </si>
  <si>
    <t>консультаций</t>
  </si>
  <si>
    <t>консультация с применением телемедицинских технологий при дистанционном взаимодействии медицинских работников с пациентами или их законными представителями</t>
  </si>
  <si>
    <t>35.3.3 + 57.3.3</t>
  </si>
  <si>
    <t>22.3.3</t>
  </si>
  <si>
    <t>Проведение отдельных диагностических (лабораторных) исследований (медицинских услуг):</t>
  </si>
  <si>
    <t>22.4.1 + 22.4.2 + 22.4.3 + 22.4.4 + 22.4.5 + 22.4.6 + 22.4.7 + 22.4.8 + 22.4.9 + 22.4.10 + 22.4.11</t>
  </si>
  <si>
    <t>22.4</t>
  </si>
  <si>
    <t>исследования</t>
  </si>
  <si>
    <t>компьютерная томография</t>
  </si>
  <si>
    <t>35.4.1 + 57.4.1</t>
  </si>
  <si>
    <t>22.4.1</t>
  </si>
  <si>
    <t>магнитно-резонансная томография</t>
  </si>
  <si>
    <t>35.4.2 + 57.4.2</t>
  </si>
  <si>
    <t>22.4.2</t>
  </si>
  <si>
    <t>ультразвуковое исследование сердечно-сосудистой системы</t>
  </si>
  <si>
    <t>35.4.3 + 57.4.3</t>
  </si>
  <si>
    <t>22.4.3</t>
  </si>
  <si>
    <t>эндоскопическое диагностическое исследование</t>
  </si>
  <si>
    <t>35.4.4 + 57.4.4</t>
  </si>
  <si>
    <t>22.4.4</t>
  </si>
  <si>
    <t>молекулярно-генетическое исследование с целью диагностики онкологических заболеваний</t>
  </si>
  <si>
    <t>35.4.5 + 57.4.5</t>
  </si>
  <si>
    <t>22.4.5</t>
  </si>
  <si>
    <t>патологоанатомическое исследование биопсийного (операционного) материала с целью диагностики онкологических заболеваний и подбора противоопухолевой лекарственной терапии</t>
  </si>
  <si>
    <t>35.4.6 + 57.4.6</t>
  </si>
  <si>
    <t>22.4.6</t>
  </si>
  <si>
    <t xml:space="preserve">ПЭТ-КТ при онкологических заболеваниях </t>
  </si>
  <si>
    <t>35.4.7 + 57.4.7</t>
  </si>
  <si>
    <t>22.4.7</t>
  </si>
  <si>
    <t>ОФЭКТ/КТ</t>
  </si>
  <si>
    <t>35.4.8 + 57.4.8</t>
  </si>
  <si>
    <t>22.4.8</t>
  </si>
  <si>
    <t xml:space="preserve">неинвазивное пренатальное тестирование (определение внеклеточной ДНК плода по крови матери)
</t>
  </si>
  <si>
    <t>35.4.9 + 57.4.9</t>
  </si>
  <si>
    <t>22.4.9</t>
  </si>
  <si>
    <t>определение РНК вируса гепатита C (Hepatitis C virus) в крови методом ПЦР</t>
  </si>
  <si>
    <t>35.4.10 + 57.4.10</t>
  </si>
  <si>
    <t>22.4.10</t>
  </si>
  <si>
    <t>лабораторная диагностика для пациентов с хроническим вирусным гепатитом C (оценка стадии фиброза, определение генотипа ВГС)</t>
  </si>
  <si>
    <t>35.4.11 + 57.4.11</t>
  </si>
  <si>
    <t>22.4.11</t>
  </si>
  <si>
    <t>Школа для больных с хроническими заболеваниями, всего, в том числе:</t>
  </si>
  <si>
    <t>35.5 + 57.5</t>
  </si>
  <si>
    <t>22.5</t>
  </si>
  <si>
    <t>школа сахарного диабета</t>
  </si>
  <si>
    <t>35.5.1 + 57.5.1</t>
  </si>
  <si>
    <t>22.5.1</t>
  </si>
  <si>
    <t>Диспансерное наблюдение, в том числе по поводу:</t>
  </si>
  <si>
    <t>35.6 + 57.6</t>
  </si>
  <si>
    <t>22.6</t>
  </si>
  <si>
    <t xml:space="preserve">онкологичесикх заболеваний </t>
  </si>
  <si>
    <t>35.6.1 + 57.6.1</t>
  </si>
  <si>
    <t>22.6.1</t>
  </si>
  <si>
    <t xml:space="preserve">сахарного диабета </t>
  </si>
  <si>
    <t>35.6.2 + 57.6.2</t>
  </si>
  <si>
    <t>22.6.2</t>
  </si>
  <si>
    <t>болезней системы кровообращения</t>
  </si>
  <si>
    <t>35.6.3 + 57.6.3</t>
  </si>
  <si>
    <t>22.6.3</t>
  </si>
  <si>
    <t>Дистанционное наблюдение за состоянием здоровья пациентов, в том числе</t>
  </si>
  <si>
    <t>35.7 + 57.7</t>
  </si>
  <si>
    <t>22.7</t>
  </si>
  <si>
    <t>пациентов с сахарным диабетом</t>
  </si>
  <si>
    <t>35.7.1 + 57.7.1</t>
  </si>
  <si>
    <t>22.7.1</t>
  </si>
  <si>
    <t>пациентов с артериальной гипертензией</t>
  </si>
  <si>
    <t>35.7.2 + 57.7.2</t>
  </si>
  <si>
    <t>22.7.2</t>
  </si>
  <si>
    <t xml:space="preserve">Посешения с профилактическими целями центров здоровья </t>
  </si>
  <si>
    <t>35.8 + 57.8</t>
  </si>
  <si>
    <t>22.8</t>
  </si>
  <si>
    <t>В условиях дневных стационаров, в том числе:</t>
  </si>
  <si>
    <t>36 + 47 + 58</t>
  </si>
  <si>
    <t>23</t>
  </si>
  <si>
    <t>случай лечения / случай</t>
  </si>
  <si>
    <t>справочно - количество пациенто -дней</t>
  </si>
  <si>
    <t>36.1 + 47.1 + 58.1</t>
  </si>
  <si>
    <t>23.1</t>
  </si>
  <si>
    <t>пациенто - день</t>
  </si>
  <si>
    <t>медицинская помощь по профилю «онкология»</t>
  </si>
  <si>
    <t>36.2 + 58.2</t>
  </si>
  <si>
    <t>23.2</t>
  </si>
  <si>
    <t>при экстракорпоральном оплодотворении</t>
  </si>
  <si>
    <t>36.3 + 58.3</t>
  </si>
  <si>
    <t>23.3</t>
  </si>
  <si>
    <t>случай</t>
  </si>
  <si>
    <t>В условиях дневных стационаров (первичная медикосанитарная помощь, специализированная медицинская помощь), в том числе:</t>
  </si>
  <si>
    <t>23 + 26</t>
  </si>
  <si>
    <t>24</t>
  </si>
  <si>
    <t>23.1 + 26.1</t>
  </si>
  <si>
    <t>24.1</t>
  </si>
  <si>
    <t>для медицинской помощи по профилю «онкология», в том числе:</t>
  </si>
  <si>
    <t>23.2 + 26.2</t>
  </si>
  <si>
    <t>24.2</t>
  </si>
  <si>
    <t>23.3 + 26.3</t>
  </si>
  <si>
    <t>24.3</t>
  </si>
  <si>
    <t>для медицинской помощи больным с вирусным гепатитом С</t>
  </si>
  <si>
    <t>26.4</t>
  </si>
  <si>
    <t>24.4</t>
  </si>
  <si>
    <t>Специализированная, включая высокотехнологичную, медицинская помощь, в том числе:</t>
  </si>
  <si>
    <t>26 + 27</t>
  </si>
  <si>
    <t>25</t>
  </si>
  <si>
    <t>В условиях дневных стационаров, включая:</t>
  </si>
  <si>
    <t>39 + 50 + 61</t>
  </si>
  <si>
    <t>26</t>
  </si>
  <si>
    <t>39.1 + 50.1 + 61.1</t>
  </si>
  <si>
    <t>26.1</t>
  </si>
  <si>
    <t>медицинскую помощь по профилю «онкология»</t>
  </si>
  <si>
    <t>39.2 + 61.2</t>
  </si>
  <si>
    <t>26.2</t>
  </si>
  <si>
    <t>медицинскую помощь при экстракорпоральном оплодотворении</t>
  </si>
  <si>
    <t>39.3 + 61.3</t>
  </si>
  <si>
    <t>26.3</t>
  </si>
  <si>
    <t xml:space="preserve"> для медицинской помощи больным с вирусным гепатитом С</t>
  </si>
  <si>
    <t>39.4 + 61.4</t>
  </si>
  <si>
    <t>В условиях круглосуточного стационара, в том числе:</t>
  </si>
  <si>
    <t>40 + 51 + 62</t>
  </si>
  <si>
    <t>27</t>
  </si>
  <si>
    <t>справочно - количество койко-дней</t>
  </si>
  <si>
    <t>40.1 + 51.1 + 62.1</t>
  </si>
  <si>
    <t>27.1</t>
  </si>
  <si>
    <t>койко-день</t>
  </si>
  <si>
    <t>медицинская помощь по профилю "онкология"</t>
  </si>
  <si>
    <t>40.2 + 62.2</t>
  </si>
  <si>
    <t>27.2</t>
  </si>
  <si>
    <t>высокотехнологичная медицинская помощь</t>
  </si>
  <si>
    <t>40.3 + 62.3</t>
  </si>
  <si>
    <t>27.3</t>
  </si>
  <si>
    <t>стентирование для больных с инфарктом миокарда медицинскими организациями (за исключением федеральных медицинскихорганизаций)</t>
  </si>
  <si>
    <t>40.4 + 62.4</t>
  </si>
  <si>
    <t>27.4</t>
  </si>
  <si>
    <t>имплантация частотно-адаптированного кардиостимулятора взрослым медицинскими организациями (за исключением федеральных медицинских организаций)</t>
  </si>
  <si>
    <t>40.5 + 62.5</t>
  </si>
  <si>
    <t>27.5</t>
  </si>
  <si>
    <t xml:space="preserve">эндоваскулярная деструкция дополнительных проводящих путей и аритмогенных зон сердца </t>
  </si>
  <si>
    <t>40.6 + 62.6</t>
  </si>
  <si>
    <t>27.6</t>
  </si>
  <si>
    <t>стентирование или эндартерэктомия медицинскими организациями (за исключением федеральных медицинских организаций)</t>
  </si>
  <si>
    <t>40.7 + 62.7</t>
  </si>
  <si>
    <t>27.7</t>
  </si>
  <si>
    <t>трансплантация почки</t>
  </si>
  <si>
    <t>27.8</t>
  </si>
  <si>
    <t>Паллиативная медицинская помощь</t>
  </si>
  <si>
    <t>28.1 + 28.2 + 28.3</t>
  </si>
  <si>
    <t>28</t>
  </si>
  <si>
    <t>первичная медицинская помощь, в том числе доврачебная и врачебная, всего, в том числе:</t>
  </si>
  <si>
    <t>28.1.1 + 28.1.2</t>
  </si>
  <si>
    <t>28.1</t>
  </si>
  <si>
    <t>посещение по паллиативной медицинской помощи без учета посещений на дому патронажными бригадами</t>
  </si>
  <si>
    <t>Равенство строк</t>
  </si>
  <si>
    <t>52.1.1</t>
  </si>
  <si>
    <t>28.1.1</t>
  </si>
  <si>
    <t>посещения на дому выездными патронажными бригадами</t>
  </si>
  <si>
    <t>52.1.2</t>
  </si>
  <si>
    <t>28.1.2</t>
  </si>
  <si>
    <t>в том числе для детского населения</t>
  </si>
  <si>
    <t>52.1.2.1</t>
  </si>
  <si>
    <t>28.1.2.1</t>
  </si>
  <si>
    <t>оказываемая в стационарных условиях (включая койки паллиативной медицинской помощи и койки сестринского ухода)</t>
  </si>
  <si>
    <t>52.2</t>
  </si>
  <si>
    <t>28.2</t>
  </si>
  <si>
    <t>52.2.1</t>
  </si>
  <si>
    <t>28.2.1</t>
  </si>
  <si>
    <t>оказываемая в условиях дневного стационара</t>
  </si>
  <si>
    <t>52.3</t>
  </si>
  <si>
    <t>28.3</t>
  </si>
  <si>
    <t>Медицинская реабилитация:</t>
  </si>
  <si>
    <t>29.1 + 29.2 + 29.3</t>
  </si>
  <si>
    <t>29</t>
  </si>
  <si>
    <t>В амбулаторных условиях</t>
  </si>
  <si>
    <t>41.1 + 63.1</t>
  </si>
  <si>
    <t>29.1</t>
  </si>
  <si>
    <t xml:space="preserve">В условиях дневных стационаров (первичная медико-санитарная помощь, специализированная медицинская помощь) </t>
  </si>
  <si>
    <t>41.2 + 63.2</t>
  </si>
  <si>
    <t>29.2</t>
  </si>
  <si>
    <t xml:space="preserve">Специализированная, в том числе высокотехнологичная, медицинская помощь в условиях круглосуточного стационара </t>
  </si>
  <si>
    <t>41.3 + 63.3</t>
  </si>
  <si>
    <t>29.3</t>
  </si>
  <si>
    <t xml:space="preserve"> Расходы на АУП в сфере ОМС, в том числе:</t>
  </si>
  <si>
    <t>30.1 + 30.2</t>
  </si>
  <si>
    <t>30</t>
  </si>
  <si>
    <t>расходы АУП ТФОМС</t>
  </si>
  <si>
    <t>30.1</t>
  </si>
  <si>
    <t>расходы на ведение дела СМО</t>
  </si>
  <si>
    <t>42 + 53 + 64</t>
  </si>
  <si>
    <t>30.2</t>
  </si>
  <si>
    <t xml:space="preserve">На софинансирование расходов медицинских организаций, оказывающих первичную медико-санитарную помощь в соответствии с территориальными программами обязательного медицинского страхования, на оплату труда врачей и среднего медицинского персонала </t>
  </si>
  <si>
    <t>31</t>
  </si>
  <si>
    <t>из строки 19:</t>
  </si>
  <si>
    <t>Медицинская помощь, предоставляемая в рамках базовой программы ОМС застрахованным лицам</t>
  </si>
  <si>
    <t>33 + 34 + 38 + 41 + 42</t>
  </si>
  <si>
    <t>32</t>
  </si>
  <si>
    <t xml:space="preserve">Скорая, в том числе скорая специализированная,
медицинская помощь </t>
  </si>
  <si>
    <t>33</t>
  </si>
  <si>
    <t>35 + 36</t>
  </si>
  <si>
    <t>34</t>
  </si>
  <si>
    <t>35.1 + 35.2 + 35.3 + 35.4 + 35.5 + 35.6 + 35.7 + 35.8</t>
  </si>
  <si>
    <t>35</t>
  </si>
  <si>
    <t>35.1.1 + 35.1.2 + 35.1.3 + 35.1.4</t>
  </si>
  <si>
    <t>35.1</t>
  </si>
  <si>
    <t>35.1.1</t>
  </si>
  <si>
    <t>35.1.2</t>
  </si>
  <si>
    <t>35.1.2.1</t>
  </si>
  <si>
    <t>35.1.3.1 + 35.1.3.2</t>
  </si>
  <si>
    <t>35.1.3</t>
  </si>
  <si>
    <t>35.1.3.1</t>
  </si>
  <si>
    <t>35.1.3.2</t>
  </si>
  <si>
    <t>35.1.4</t>
  </si>
  <si>
    <t>35.2</t>
  </si>
  <si>
    <t>В связи с заболеваниями (обращений), всего, из них проведение следующих отдельных диагностических (лабораторных) исследований в рамках базовой программы обязательного медицинского страхования:</t>
  </si>
  <si>
    <t>35.3</t>
  </si>
  <si>
    <t>35.3.1</t>
  </si>
  <si>
    <t>35.3.2</t>
  </si>
  <si>
    <t>35.3.3</t>
  </si>
  <si>
    <t>35.4.1 + 35.4.2 + 35.4.3 + 35.4.4 + 35.4.5 + 35.4.6 + 35.4.7 + 35.4.8 + 35.4.9 + 35.4.10 + 35.4.11</t>
  </si>
  <si>
    <t>35.4</t>
  </si>
  <si>
    <t>35.4.1</t>
  </si>
  <si>
    <t>35.4.2</t>
  </si>
  <si>
    <t>35.4.3</t>
  </si>
  <si>
    <t>35.4.4</t>
  </si>
  <si>
    <t>35.4.5</t>
  </si>
  <si>
    <t>35.4.6</t>
  </si>
  <si>
    <t>35.4.7</t>
  </si>
  <si>
    <t>35.4.8</t>
  </si>
  <si>
    <t>неинвазивное пренатальное тестирование (определение внеклеточной ДНК плода по крови матери)</t>
  </si>
  <si>
    <t>35.4.9</t>
  </si>
  <si>
    <t>35.4.10</t>
  </si>
  <si>
    <t>35.4.11</t>
  </si>
  <si>
    <t>35.5</t>
  </si>
  <si>
    <t>35.5.1</t>
  </si>
  <si>
    <t>Диспансерное наблюдение</t>
  </si>
  <si>
    <t>35.6</t>
  </si>
  <si>
    <t>35.6.1</t>
  </si>
  <si>
    <t>35.6.2</t>
  </si>
  <si>
    <t>35.6.3</t>
  </si>
  <si>
    <t>35.7</t>
  </si>
  <si>
    <t>35.7.1</t>
  </si>
  <si>
    <t>35.7.2</t>
  </si>
  <si>
    <t>35.8</t>
  </si>
  <si>
    <t>36</t>
  </si>
  <si>
    <t>36.1</t>
  </si>
  <si>
    <t>36.2</t>
  </si>
  <si>
    <t>36.3</t>
  </si>
  <si>
    <t>36 + 39</t>
  </si>
  <si>
    <t>37</t>
  </si>
  <si>
    <t>36.1 + 39.1</t>
  </si>
  <si>
    <t>37.1</t>
  </si>
  <si>
    <t>36.2 + 39.2</t>
  </si>
  <si>
    <t>37.2</t>
  </si>
  <si>
    <t>для медицинской помощи при экстракорпоральном оплодотворении</t>
  </si>
  <si>
    <t>36.3 + 39.3</t>
  </si>
  <si>
    <t>37.3</t>
  </si>
  <si>
    <t>39.4</t>
  </si>
  <si>
    <t>37.4</t>
  </si>
  <si>
    <t>39 + 40</t>
  </si>
  <si>
    <t>38</t>
  </si>
  <si>
    <t>39</t>
  </si>
  <si>
    <t>39.1</t>
  </si>
  <si>
    <t>39.2</t>
  </si>
  <si>
    <t>39.3</t>
  </si>
  <si>
    <t>40</t>
  </si>
  <si>
    <t>40.1</t>
  </si>
  <si>
    <t>40.2</t>
  </si>
  <si>
    <t>40.3</t>
  </si>
  <si>
    <t>40.4</t>
  </si>
  <si>
    <t>40.5</t>
  </si>
  <si>
    <t>40.6</t>
  </si>
  <si>
    <t>40.7</t>
  </si>
  <si>
    <t>40.8</t>
  </si>
  <si>
    <t>41.1 + 41.2 + 41.3</t>
  </si>
  <si>
    <t>41</t>
  </si>
  <si>
    <t>41.1</t>
  </si>
  <si>
    <t>41.2</t>
  </si>
  <si>
    <t>41.3</t>
  </si>
  <si>
    <t>Расходы на ведение дела СМО</t>
  </si>
  <si>
    <t>42</t>
  </si>
  <si>
    <t>Медицинская помощь по видам и заболеваниям, не установленным базовой программой</t>
  </si>
  <si>
    <t>44 + 45 + 49 + 52 + 53</t>
  </si>
  <si>
    <t>43</t>
  </si>
  <si>
    <t>х</t>
  </si>
  <si>
    <t>Скорая, в том числе скорая специализированная, медицинская помощь</t>
  </si>
  <si>
    <t>44</t>
  </si>
  <si>
    <t>46 + 47</t>
  </si>
  <si>
    <t>45</t>
  </si>
  <si>
    <t>46.1 + 46.2 + 46.3</t>
  </si>
  <si>
    <t>46</t>
  </si>
  <si>
    <t>посещения с профилактическими и иными целями, всего, в том числе:</t>
  </si>
  <si>
    <t>46.1</t>
  </si>
  <si>
    <t>46.1.1</t>
  </si>
  <si>
    <t>46.2</t>
  </si>
  <si>
    <t>В связи с заболеваниями (обращений), всего, из них :</t>
  </si>
  <si>
    <t>46.3</t>
  </si>
  <si>
    <t>46.3.1</t>
  </si>
  <si>
    <t>В условиях дневных стационаров</t>
  </si>
  <si>
    <t>47</t>
  </si>
  <si>
    <t>47.1</t>
  </si>
  <si>
    <t>47 + 50</t>
  </si>
  <si>
    <t>48</t>
  </si>
  <si>
    <t>47.1 + 50.1</t>
  </si>
  <si>
    <t>48.1</t>
  </si>
  <si>
    <t>50 + 51</t>
  </si>
  <si>
    <t>49</t>
  </si>
  <si>
    <t>50</t>
  </si>
  <si>
    <t>50.1</t>
  </si>
  <si>
    <t>51</t>
  </si>
  <si>
    <t>51.1</t>
  </si>
  <si>
    <t>52.1 + 52.2 + 52.3</t>
  </si>
  <si>
    <t>52</t>
  </si>
  <si>
    <t>52.1.1 + 52.1.2</t>
  </si>
  <si>
    <t>52.1</t>
  </si>
  <si>
    <t>53</t>
  </si>
  <si>
    <t>Медицинская помощь, предоставляемая в рамках базовой программы ОМС застрахованным лицам (дополнительное финансовое обеспечение):</t>
  </si>
  <si>
    <t>55 + 56 + 60 + 63 + 64</t>
  </si>
  <si>
    <t>54</t>
  </si>
  <si>
    <t>55</t>
  </si>
  <si>
    <t>57 + 58</t>
  </si>
  <si>
    <t>56</t>
  </si>
  <si>
    <t>57.1 + 57.2 + 57.3 + 57.4 + 57.5 + 57.6 + 57.7 + 57.8</t>
  </si>
  <si>
    <t>57</t>
  </si>
  <si>
    <t>57.1.1 + 57.1.2 + 57.1.3 + 57.1.4</t>
  </si>
  <si>
    <t>57.1</t>
  </si>
  <si>
    <t>57.1.1</t>
  </si>
  <si>
    <t>57.1.2</t>
  </si>
  <si>
    <t>57.1.2.1</t>
  </si>
  <si>
    <t>57.1.3.1 + 57.1.3.2</t>
  </si>
  <si>
    <t>57.1.3</t>
  </si>
  <si>
    <t>57.1.3.1</t>
  </si>
  <si>
    <t>57.1.3.2</t>
  </si>
  <si>
    <t>57.1.4</t>
  </si>
  <si>
    <t>57.2</t>
  </si>
  <si>
    <t>57.3</t>
  </si>
  <si>
    <t>57.3.1</t>
  </si>
  <si>
    <t>57.3.2</t>
  </si>
  <si>
    <t>57.3.3</t>
  </si>
  <si>
    <t>57.4.1 + 57.4.2 + 57.4.3 + 57.4.4 + 57.4.5 + 57.4.6 + 57.4.7 + 57.4.8 + 57.4.9 + 57.4.10 + 57.4.11</t>
  </si>
  <si>
    <t>57.4</t>
  </si>
  <si>
    <t>57.4.1</t>
  </si>
  <si>
    <t>57.4.2</t>
  </si>
  <si>
    <t>57.4.3</t>
  </si>
  <si>
    <t>57.4.4</t>
  </si>
  <si>
    <t>57.4.5</t>
  </si>
  <si>
    <t>57.4.6</t>
  </si>
  <si>
    <t>57.4.7</t>
  </si>
  <si>
    <t>57.4.8</t>
  </si>
  <si>
    <t>57.4.9</t>
  </si>
  <si>
    <t>57.4.10</t>
  </si>
  <si>
    <t>57.4.11</t>
  </si>
  <si>
    <t>57.5</t>
  </si>
  <si>
    <t>57.5.1</t>
  </si>
  <si>
    <t>57.6</t>
  </si>
  <si>
    <t>57.6.1</t>
  </si>
  <si>
    <t>57.6.2</t>
  </si>
  <si>
    <t>57.6.3</t>
  </si>
  <si>
    <t>57.7</t>
  </si>
  <si>
    <t>57.7.1</t>
  </si>
  <si>
    <t>57.7.2</t>
  </si>
  <si>
    <t>57.8</t>
  </si>
  <si>
    <t>58</t>
  </si>
  <si>
    <t>58.1</t>
  </si>
  <si>
    <t>58.2</t>
  </si>
  <si>
    <t>58.3</t>
  </si>
  <si>
    <t>58 + 61</t>
  </si>
  <si>
    <t>59</t>
  </si>
  <si>
    <t>58.1 + 61.1</t>
  </si>
  <si>
    <t>59.1</t>
  </si>
  <si>
    <t>для медицинской помощи по профилю «онкология»</t>
  </si>
  <si>
    <t>58.2 + 61.2</t>
  </si>
  <si>
    <t>59.2</t>
  </si>
  <si>
    <t>58.3 + 61.3</t>
  </si>
  <si>
    <t>59.3</t>
  </si>
  <si>
    <t>61.4</t>
  </si>
  <si>
    <t>59.4</t>
  </si>
  <si>
    <t>61 + 62</t>
  </si>
  <si>
    <t>60</t>
  </si>
  <si>
    <t>61</t>
  </si>
  <si>
    <t>61.1</t>
  </si>
  <si>
    <t>61.2</t>
  </si>
  <si>
    <t>61.3</t>
  </si>
  <si>
    <t>62</t>
  </si>
  <si>
    <t>62.1</t>
  </si>
  <si>
    <t>62.2</t>
  </si>
  <si>
    <t>62.3</t>
  </si>
  <si>
    <t>62.4</t>
  </si>
  <si>
    <t>62.5</t>
  </si>
  <si>
    <t>62.6</t>
  </si>
  <si>
    <t>62.7</t>
  </si>
  <si>
    <t>62.8</t>
  </si>
  <si>
    <t>63.1 + 63.2 + 63.3</t>
  </si>
  <si>
    <t>63</t>
  </si>
  <si>
    <t>63.1</t>
  </si>
  <si>
    <t>63.2</t>
  </si>
  <si>
    <t>63.3</t>
  </si>
  <si>
    <t>64</t>
  </si>
  <si>
    <t>ТФОМС Мурманской области</t>
  </si>
</sst>
</file>

<file path=xl/styles.xml><?xml version="1.0" encoding="utf-8"?>
<styleSheet xmlns="http://schemas.openxmlformats.org/spreadsheetml/2006/main">
  <numFmts count="4">
    <numFmt numFmtId="164" formatCode="#,##0_ ;\-#,##0\ "/>
    <numFmt numFmtId="165" formatCode="0.0%"/>
    <numFmt numFmtId="166" formatCode="#,##0.00_ ;\-#,##0.00\ "/>
    <numFmt numFmtId="167" formatCode="_-* #,##0.00_р_._-;\-* #,##0.00_р_._-;_-* &quot;-&quot;??_р_._-;_-@_-"/>
  </numFmts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Cambria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167" fontId="10" fillId="0" borderId="0" applyFont="0" applyFill="0" applyBorder="0" applyAlignment="0" applyProtection="0"/>
  </cellStyleXfs>
  <cellXfs count="234">
    <xf numFmtId="0" fontId="0" fillId="0" borderId="0" xfId="0"/>
    <xf numFmtId="0" fontId="1" fillId="0" borderId="0" xfId="1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1" applyFont="1" applyFill="1" applyAlignment="1" applyProtection="1">
      <alignment horizontal="center" vertical="center" wrapText="1"/>
      <protection locked="0"/>
    </xf>
    <xf numFmtId="0" fontId="1" fillId="0" borderId="0" xfId="1" applyFont="1" applyFill="1" applyAlignment="1" applyProtection="1">
      <alignment vertical="center"/>
      <protection locked="0"/>
    </xf>
    <xf numFmtId="0" fontId="3" fillId="0" borderId="0" xfId="1" applyFont="1" applyFill="1" applyAlignment="1" applyProtection="1">
      <alignment vertical="center"/>
      <protection locked="0"/>
    </xf>
    <xf numFmtId="0" fontId="3" fillId="2" borderId="0" xfId="1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1" fontId="1" fillId="0" borderId="0" xfId="1" applyNumberFormat="1" applyFont="1" applyFill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right" vertical="center"/>
      <protection locked="0"/>
    </xf>
    <xf numFmtId="14" fontId="3" fillId="0" borderId="0" xfId="0" applyNumberFormat="1" applyFont="1" applyFill="1" applyBorder="1" applyAlignment="1" applyProtection="1">
      <alignment horizontal="center" vertical="center"/>
      <protection locked="0"/>
    </xf>
    <xf numFmtId="4" fontId="1" fillId="0" borderId="0" xfId="0" applyNumberFormat="1" applyFont="1" applyFill="1" applyAlignment="1" applyProtection="1">
      <alignment horizontal="center" vertical="center"/>
      <protection locked="0"/>
    </xf>
    <xf numFmtId="0" fontId="1" fillId="0" borderId="4" xfId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1" fillId="0" borderId="4" xfId="1" applyFont="1" applyFill="1" applyBorder="1" applyAlignment="1" applyProtection="1">
      <alignment horizontal="center" vertical="center"/>
      <protection locked="0"/>
    </xf>
    <xf numFmtId="0" fontId="1" fillId="0" borderId="7" xfId="1" applyFont="1" applyFill="1" applyBorder="1" applyAlignment="1" applyProtection="1">
      <alignment horizontal="center" vertical="center"/>
      <protection locked="0"/>
    </xf>
    <xf numFmtId="0" fontId="1" fillId="0" borderId="8" xfId="1" applyFont="1" applyFill="1" applyBorder="1" applyAlignment="1" applyProtection="1">
      <alignment horizontal="center" vertical="center"/>
      <protection locked="0"/>
    </xf>
    <xf numFmtId="0" fontId="3" fillId="0" borderId="4" xfId="1" applyFont="1" applyFill="1" applyBorder="1" applyAlignment="1" applyProtection="1">
      <alignment horizontal="center" vertical="center"/>
      <protection locked="0"/>
    </xf>
    <xf numFmtId="164" fontId="5" fillId="3" borderId="4" xfId="2" applyNumberFormat="1" applyFont="1" applyFill="1" applyBorder="1" applyAlignment="1" applyProtection="1">
      <alignment horizontal="center" vertical="center"/>
    </xf>
    <xf numFmtId="166" fontId="5" fillId="3" borderId="4" xfId="2" applyNumberFormat="1" applyFont="1" applyFill="1" applyBorder="1" applyAlignment="1" applyProtection="1">
      <alignment horizontal="center" vertical="center"/>
    </xf>
    <xf numFmtId="164" fontId="1" fillId="0" borderId="4" xfId="2" applyNumberFormat="1" applyFont="1" applyFill="1" applyBorder="1" applyAlignment="1" applyProtection="1">
      <alignment horizontal="center" vertical="center"/>
      <protection locked="0"/>
    </xf>
    <xf numFmtId="4" fontId="1" fillId="0" borderId="4" xfId="2" applyNumberFormat="1" applyFont="1" applyFill="1" applyBorder="1" applyAlignment="1" applyProtection="1">
      <alignment horizontal="center" vertical="center"/>
      <protection locked="0"/>
    </xf>
    <xf numFmtId="165" fontId="1" fillId="0" borderId="4" xfId="2" applyNumberFormat="1" applyFont="1" applyFill="1" applyBorder="1" applyAlignment="1" applyProtection="1">
      <alignment horizontal="center" vertical="center"/>
      <protection locked="0"/>
    </xf>
    <xf numFmtId="164" fontId="3" fillId="0" borderId="4" xfId="2" applyNumberFormat="1" applyFont="1" applyFill="1" applyBorder="1" applyAlignment="1" applyProtection="1">
      <alignment horizontal="center" vertical="center"/>
      <protection locked="0"/>
    </xf>
    <xf numFmtId="166" fontId="1" fillId="0" borderId="4" xfId="2" applyNumberFormat="1" applyFont="1" applyFill="1" applyBorder="1" applyAlignment="1" applyProtection="1">
      <alignment horizontal="center" vertical="center"/>
      <protection locked="0"/>
    </xf>
    <xf numFmtId="4" fontId="3" fillId="0" borderId="4" xfId="2" applyNumberFormat="1" applyFont="1" applyFill="1" applyBorder="1" applyAlignment="1" applyProtection="1">
      <alignment horizontal="center" vertical="center"/>
      <protection locked="0"/>
    </xf>
    <xf numFmtId="49" fontId="3" fillId="0" borderId="4" xfId="1" applyNumberFormat="1" applyFont="1" applyFill="1" applyBorder="1" applyAlignment="1" applyProtection="1">
      <alignment horizontal="left" vertical="center"/>
      <protection locked="0"/>
    </xf>
    <xf numFmtId="165" fontId="3" fillId="0" borderId="4" xfId="2" applyNumberFormat="1" applyFont="1" applyFill="1" applyBorder="1" applyAlignment="1" applyProtection="1">
      <alignment horizontal="center" vertical="center"/>
      <protection locked="0"/>
    </xf>
    <xf numFmtId="49" fontId="1" fillId="0" borderId="4" xfId="1" applyNumberFormat="1" applyFont="1" applyFill="1" applyBorder="1" applyAlignment="1" applyProtection="1">
      <alignment horizontal="left" vertical="center"/>
      <protection locked="0"/>
    </xf>
    <xf numFmtId="0" fontId="3" fillId="4" borderId="4" xfId="1" applyFont="1" applyFill="1" applyBorder="1" applyAlignment="1" applyProtection="1">
      <alignment horizontal="left" vertical="center"/>
      <protection locked="0"/>
    </xf>
    <xf numFmtId="0" fontId="3" fillId="4" borderId="4" xfId="1" applyFont="1" applyFill="1" applyBorder="1" applyAlignment="1" applyProtection="1">
      <alignment vertical="center" wrapText="1"/>
      <protection locked="0"/>
    </xf>
    <xf numFmtId="0" fontId="3" fillId="4" borderId="4" xfId="1" applyFont="1" applyFill="1" applyBorder="1" applyAlignment="1" applyProtection="1">
      <alignment vertical="center" textRotation="90" wrapText="1"/>
      <protection locked="0"/>
    </xf>
    <xf numFmtId="0" fontId="3" fillId="4" borderId="4" xfId="1" applyFont="1" applyFill="1" applyBorder="1" applyAlignment="1" applyProtection="1">
      <alignment horizontal="center" vertical="center" wrapText="1"/>
      <protection locked="0"/>
    </xf>
    <xf numFmtId="49" fontId="1" fillId="4" borderId="7" xfId="1" applyNumberFormat="1" applyFont="1" applyFill="1" applyBorder="1" applyAlignment="1" applyProtection="1">
      <alignment horizontal="center" vertical="center"/>
      <protection locked="0"/>
    </xf>
    <xf numFmtId="164" fontId="3" fillId="4" borderId="4" xfId="2" applyNumberFormat="1" applyFont="1" applyFill="1" applyBorder="1" applyAlignment="1" applyProtection="1">
      <alignment horizontal="center" vertical="center"/>
      <protection locked="0"/>
    </xf>
    <xf numFmtId="4" fontId="3" fillId="4" borderId="4" xfId="1" applyNumberFormat="1" applyFont="1" applyFill="1" applyBorder="1" applyAlignment="1" applyProtection="1">
      <alignment horizontal="center" vertical="center"/>
      <protection locked="0"/>
    </xf>
    <xf numFmtId="165" fontId="3" fillId="4" borderId="4" xfId="2" applyNumberFormat="1" applyFont="1" applyFill="1" applyBorder="1" applyAlignment="1" applyProtection="1">
      <alignment horizontal="center" vertical="center"/>
      <protection locked="0"/>
    </xf>
    <xf numFmtId="49" fontId="3" fillId="0" borderId="4" xfId="1" applyNumberFormat="1" applyFont="1" applyFill="1" applyBorder="1" applyAlignment="1" applyProtection="1">
      <alignment vertical="top" wrapText="1"/>
      <protection locked="0"/>
    </xf>
    <xf numFmtId="49" fontId="3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8" xfId="1" applyNumberFormat="1" applyFont="1" applyFill="1" applyBorder="1" applyAlignment="1" applyProtection="1">
      <alignment horizontal="center" vertical="center"/>
      <protection locked="0"/>
    </xf>
    <xf numFmtId="0" fontId="3" fillId="0" borderId="4" xfId="1" applyFont="1" applyFill="1" applyBorder="1" applyAlignment="1" applyProtection="1">
      <alignment vertical="top" wrapText="1"/>
      <protection locked="0"/>
    </xf>
    <xf numFmtId="0" fontId="3" fillId="0" borderId="8" xfId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vertical="center"/>
      <protection locked="0"/>
    </xf>
    <xf numFmtId="0" fontId="4" fillId="2" borderId="4" xfId="0" applyFont="1" applyFill="1" applyBorder="1" applyAlignment="1" applyProtection="1">
      <alignment vertical="top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49" fontId="1" fillId="2" borderId="8" xfId="1" applyNumberFormat="1" applyFont="1" applyFill="1" applyBorder="1" applyAlignment="1" applyProtection="1">
      <alignment horizontal="center" vertical="center"/>
      <protection locked="0"/>
    </xf>
    <xf numFmtId="0" fontId="1" fillId="2" borderId="4" xfId="1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vertical="top" wrapText="1"/>
      <protection locked="0"/>
    </xf>
    <xf numFmtId="3" fontId="1" fillId="0" borderId="4" xfId="2" applyNumberFormat="1" applyFont="1" applyFill="1" applyBorder="1" applyAlignment="1" applyProtection="1">
      <alignment horizontal="center" vertical="center"/>
      <protection locked="0"/>
    </xf>
    <xf numFmtId="0" fontId="1" fillId="2" borderId="4" xfId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vertical="center"/>
      <protection locked="0"/>
    </xf>
    <xf numFmtId="164" fontId="1" fillId="2" borderId="4" xfId="2" applyNumberFormat="1" applyFont="1" applyFill="1" applyBorder="1" applyAlignment="1" applyProtection="1">
      <alignment horizontal="center" vertical="center"/>
      <protection locked="0"/>
    </xf>
    <xf numFmtId="166" fontId="1" fillId="2" borderId="4" xfId="2" applyNumberFormat="1" applyFont="1" applyFill="1" applyBorder="1" applyAlignment="1" applyProtection="1">
      <alignment horizontal="center" vertical="center"/>
      <protection locked="0"/>
    </xf>
    <xf numFmtId="49" fontId="1" fillId="2" borderId="1" xfId="1" applyNumberFormat="1" applyFont="1" applyFill="1" applyBorder="1" applyAlignment="1" applyProtection="1">
      <alignment horizontal="center" vertical="center"/>
      <protection locked="0"/>
    </xf>
    <xf numFmtId="0" fontId="1" fillId="2" borderId="6" xfId="1" applyFont="1" applyFill="1" applyBorder="1" applyAlignment="1" applyProtection="1">
      <alignment horizontal="center" vertical="center" wrapText="1"/>
      <protection locked="0"/>
    </xf>
    <xf numFmtId="164" fontId="1" fillId="0" borderId="14" xfId="2" applyNumberFormat="1" applyFont="1" applyFill="1" applyBorder="1" applyAlignment="1" applyProtection="1">
      <alignment horizontal="center" vertical="center"/>
      <protection locked="0"/>
    </xf>
    <xf numFmtId="4" fontId="1" fillId="0" borderId="14" xfId="2" applyNumberFormat="1" applyFont="1" applyFill="1" applyBorder="1" applyAlignment="1" applyProtection="1">
      <alignment horizontal="center" vertical="center"/>
      <protection locked="0"/>
    </xf>
    <xf numFmtId="49" fontId="1" fillId="2" borderId="2" xfId="1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164" fontId="3" fillId="0" borderId="8" xfId="2" applyNumberFormat="1" applyFont="1" applyFill="1" applyBorder="1" applyAlignment="1" applyProtection="1">
      <alignment horizontal="center" vertical="center"/>
      <protection locked="0"/>
    </xf>
    <xf numFmtId="164" fontId="1" fillId="0" borderId="8" xfId="2" applyNumberFormat="1" applyFont="1" applyFill="1" applyBorder="1" applyAlignment="1" applyProtection="1">
      <alignment horizontal="center" vertical="center"/>
      <protection locked="0"/>
    </xf>
    <xf numFmtId="4" fontId="1" fillId="0" borderId="8" xfId="2" applyNumberFormat="1" applyFont="1" applyFill="1" applyBorder="1" applyAlignment="1" applyProtection="1">
      <alignment horizontal="center" vertical="center"/>
      <protection locked="0"/>
    </xf>
    <xf numFmtId="49" fontId="6" fillId="0" borderId="4" xfId="0" applyNumberFormat="1" applyFont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horizontal="left" vertical="top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49" fontId="3" fillId="2" borderId="2" xfId="1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49" fontId="4" fillId="0" borderId="7" xfId="0" applyNumberFormat="1" applyFont="1" applyBorder="1" applyAlignment="1" applyProtection="1">
      <alignment vertical="center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left" vertical="top" wrapText="1"/>
      <protection locked="0"/>
    </xf>
    <xf numFmtId="49" fontId="4" fillId="2" borderId="6" xfId="0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4" fillId="2" borderId="7" xfId="0" applyFont="1" applyFill="1" applyBorder="1" applyAlignment="1" applyProtection="1">
      <alignment vertical="top" wrapText="1"/>
      <protection locked="0"/>
    </xf>
    <xf numFmtId="0" fontId="6" fillId="2" borderId="7" xfId="0" applyFont="1" applyFill="1" applyBorder="1" applyAlignment="1" applyProtection="1">
      <alignment vertical="top"/>
      <protection locked="0"/>
    </xf>
    <xf numFmtId="49" fontId="4" fillId="0" borderId="6" xfId="0" applyNumberFormat="1" applyFont="1" applyBorder="1" applyAlignment="1" applyProtection="1">
      <alignment vertical="center"/>
      <protection locked="0"/>
    </xf>
    <xf numFmtId="0" fontId="4" fillId="2" borderId="7" xfId="0" applyFont="1" applyFill="1" applyBorder="1" applyAlignment="1" applyProtection="1">
      <alignment vertical="top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vertical="top" wrapText="1"/>
      <protection locked="0"/>
    </xf>
    <xf numFmtId="49" fontId="3" fillId="2" borderId="4" xfId="1" applyNumberFormat="1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49" fontId="1" fillId="2" borderId="4" xfId="1" applyNumberFormat="1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49" fontId="3" fillId="2" borderId="4" xfId="1" applyNumberFormat="1" applyFont="1" applyFill="1" applyBorder="1" applyAlignment="1" applyProtection="1">
      <alignment horizontal="left" vertical="top" wrapText="1"/>
      <protection locked="0"/>
    </xf>
    <xf numFmtId="49" fontId="3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vertical="center"/>
      <protection locked="0"/>
    </xf>
    <xf numFmtId="49" fontId="1" fillId="0" borderId="4" xfId="1" applyNumberFormat="1" applyFont="1" applyFill="1" applyBorder="1" applyAlignment="1" applyProtection="1">
      <alignment horizontal="center" vertical="center"/>
      <protection locked="0"/>
    </xf>
    <xf numFmtId="0" fontId="1" fillId="0" borderId="4" xfId="1" applyFont="1" applyFill="1" applyBorder="1" applyAlignment="1" applyProtection="1">
      <alignment vertical="center"/>
      <protection locked="0"/>
    </xf>
    <xf numFmtId="49" fontId="3" fillId="0" borderId="4" xfId="1" applyNumberFormat="1" applyFont="1" applyFill="1" applyBorder="1" applyAlignment="1" applyProtection="1">
      <alignment horizontal="left" vertical="center" textRotation="90" wrapText="1"/>
      <protection locked="0"/>
    </xf>
    <xf numFmtId="4" fontId="1" fillId="2" borderId="4" xfId="1" applyNumberFormat="1" applyFont="1" applyFill="1" applyBorder="1" applyAlignment="1" applyProtection="1">
      <alignment horizontal="center" vertical="center"/>
      <protection locked="0"/>
    </xf>
    <xf numFmtId="49" fontId="3" fillId="0" borderId="4" xfId="1" applyNumberFormat="1" applyFont="1" applyFill="1" applyBorder="1" applyAlignment="1" applyProtection="1">
      <alignment horizontal="center" vertical="center"/>
      <protection locked="0"/>
    </xf>
    <xf numFmtId="49" fontId="3" fillId="4" borderId="4" xfId="1" applyNumberFormat="1" applyFont="1" applyFill="1" applyBorder="1" applyAlignment="1" applyProtection="1">
      <alignment horizontal="left" vertical="center"/>
      <protection locked="0"/>
    </xf>
    <xf numFmtId="0" fontId="3" fillId="4" borderId="7" xfId="1" applyFont="1" applyFill="1" applyBorder="1" applyAlignment="1" applyProtection="1">
      <alignment vertical="center" wrapText="1"/>
      <protection locked="0"/>
    </xf>
    <xf numFmtId="0" fontId="3" fillId="4" borderId="8" xfId="1" applyFont="1" applyFill="1" applyBorder="1" applyAlignment="1" applyProtection="1">
      <alignment horizontal="center" vertical="center" wrapText="1"/>
      <protection locked="0"/>
    </xf>
    <xf numFmtId="49" fontId="1" fillId="4" borderId="4" xfId="1" applyNumberFormat="1" applyFont="1" applyFill="1" applyBorder="1" applyAlignment="1" applyProtection="1">
      <alignment horizontal="center" vertical="center"/>
      <protection locked="0"/>
    </xf>
    <xf numFmtId="4" fontId="3" fillId="4" borderId="4" xfId="2" applyNumberFormat="1" applyFont="1" applyFill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 applyProtection="1">
      <alignment vertical="center" wrapText="1"/>
      <protection locked="0"/>
    </xf>
    <xf numFmtId="0" fontId="3" fillId="2" borderId="8" xfId="1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vertical="center"/>
      <protection locked="0"/>
    </xf>
    <xf numFmtId="0" fontId="4" fillId="2" borderId="6" xfId="0" applyFont="1" applyFill="1" applyBorder="1" applyAlignment="1" applyProtection="1">
      <alignment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left" vertical="center" textRotation="90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vertical="center" wrapText="1"/>
      <protection locked="0"/>
    </xf>
    <xf numFmtId="0" fontId="4" fillId="2" borderId="8" xfId="0" applyFont="1" applyFill="1" applyBorder="1" applyAlignment="1" applyProtection="1">
      <alignment vertical="center" wrapText="1"/>
      <protection locked="0"/>
    </xf>
    <xf numFmtId="4" fontId="1" fillId="2" borderId="4" xfId="2" applyNumberFormat="1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left" vertical="top" wrapText="1"/>
      <protection locked="0"/>
    </xf>
    <xf numFmtId="0" fontId="4" fillId="2" borderId="2" xfId="0" applyFont="1" applyFill="1" applyBorder="1" applyAlignment="1" applyProtection="1">
      <alignment horizontal="left" vertical="top" wrapText="1"/>
      <protection locked="0"/>
    </xf>
    <xf numFmtId="0" fontId="4" fillId="2" borderId="8" xfId="0" applyFont="1" applyFill="1" applyBorder="1" applyAlignment="1" applyProtection="1">
      <alignment horizontal="left" vertical="top" wrapText="1"/>
      <protection locked="0"/>
    </xf>
    <xf numFmtId="0" fontId="1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vertical="center" textRotation="90" wrapText="1"/>
      <protection locked="0"/>
    </xf>
    <xf numFmtId="49" fontId="4" fillId="2" borderId="7" xfId="0" applyNumberFormat="1" applyFont="1" applyFill="1" applyBorder="1" applyAlignment="1" applyProtection="1">
      <alignment vertical="center"/>
      <protection locked="0"/>
    </xf>
    <xf numFmtId="49" fontId="6" fillId="0" borderId="6" xfId="0" applyNumberFormat="1" applyFont="1" applyBorder="1" applyAlignment="1" applyProtection="1">
      <alignment vertical="center"/>
      <protection locked="0"/>
    </xf>
    <xf numFmtId="0" fontId="7" fillId="2" borderId="7" xfId="0" applyFont="1" applyFill="1" applyBorder="1" applyAlignment="1" applyProtection="1">
      <alignment vertical="center" wrapText="1"/>
      <protection locked="0"/>
    </xf>
    <xf numFmtId="0" fontId="6" fillId="2" borderId="4" xfId="0" applyFont="1" applyFill="1" applyBorder="1" applyAlignment="1" applyProtection="1">
      <alignment vertical="center" textRotation="90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4" fontId="3" fillId="2" borderId="4" xfId="2" applyNumberFormat="1" applyFont="1" applyFill="1" applyBorder="1" applyAlignment="1" applyProtection="1">
      <alignment horizontal="center" vertical="center"/>
      <protection locked="0"/>
    </xf>
    <xf numFmtId="49" fontId="1" fillId="2" borderId="12" xfId="1" applyNumberFormat="1" applyFont="1" applyFill="1" applyBorder="1" applyAlignment="1" applyProtection="1">
      <alignment horizontal="center" vertical="center"/>
      <protection locked="0"/>
    </xf>
    <xf numFmtId="0" fontId="8" fillId="2" borderId="14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Fill="1" applyBorder="1" applyAlignment="1" applyProtection="1">
      <alignment horizontal="center" vertical="center" wrapText="1"/>
      <protection locked="0"/>
    </xf>
    <xf numFmtId="49" fontId="3" fillId="0" borderId="6" xfId="1" applyNumberFormat="1" applyFont="1" applyFill="1" applyBorder="1" applyAlignment="1" applyProtection="1">
      <alignment horizontal="left" vertical="center"/>
      <protection locked="0"/>
    </xf>
    <xf numFmtId="49" fontId="3" fillId="4" borderId="6" xfId="1" applyNumberFormat="1" applyFont="1" applyFill="1" applyBorder="1" applyAlignment="1" applyProtection="1">
      <alignment horizontal="left" vertical="center"/>
      <protection locked="0"/>
    </xf>
    <xf numFmtId="49" fontId="3" fillId="4" borderId="4" xfId="1" applyNumberFormat="1" applyFont="1" applyFill="1" applyBorder="1" applyAlignment="1" applyProtection="1">
      <alignment horizontal="center" vertical="center"/>
      <protection locked="0"/>
    </xf>
    <xf numFmtId="0" fontId="3" fillId="4" borderId="4" xfId="1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vertical="center"/>
      <protection locked="0"/>
    </xf>
    <xf numFmtId="0" fontId="1" fillId="2" borderId="8" xfId="1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vertical="center" wrapText="1"/>
      <protection locked="0"/>
    </xf>
    <xf numFmtId="49" fontId="6" fillId="0" borderId="0" xfId="0" applyNumberFormat="1" applyFont="1" applyBorder="1" applyAlignment="1" applyProtection="1">
      <alignment vertical="center"/>
      <protection locked="0"/>
    </xf>
    <xf numFmtId="0" fontId="6" fillId="2" borderId="7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center"/>
      <protection locked="0"/>
    </xf>
    <xf numFmtId="164" fontId="1" fillId="2" borderId="8" xfId="2" applyNumberFormat="1" applyFont="1" applyFill="1" applyBorder="1" applyAlignment="1" applyProtection="1">
      <alignment horizontal="center" vertical="center"/>
      <protection locked="0"/>
    </xf>
    <xf numFmtId="4" fontId="1" fillId="2" borderId="8" xfId="2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3" fillId="0" borderId="4" xfId="1" applyFont="1" applyFill="1" applyBorder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1" fillId="2" borderId="4" xfId="1" applyFont="1" applyFill="1" applyBorder="1" applyAlignment="1" applyProtection="1">
      <alignment vertical="center" textRotation="90" wrapText="1"/>
      <protection locked="0"/>
    </xf>
    <xf numFmtId="0" fontId="6" fillId="0" borderId="0" xfId="0" applyFont="1" applyProtection="1">
      <protection locked="0"/>
    </xf>
    <xf numFmtId="49" fontId="1" fillId="0" borderId="12" xfId="1" applyNumberFormat="1" applyFont="1" applyFill="1" applyBorder="1" applyAlignment="1" applyProtection="1">
      <alignment horizontal="center" vertical="center"/>
      <protection locked="0"/>
    </xf>
    <xf numFmtId="0" fontId="1" fillId="0" borderId="6" xfId="1" applyFont="1" applyFill="1" applyBorder="1" applyAlignment="1" applyProtection="1">
      <alignment horizontal="center" vertical="center" wrapText="1"/>
      <protection locked="0"/>
    </xf>
    <xf numFmtId="0" fontId="1" fillId="0" borderId="12" xfId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14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3" xfId="1" applyFont="1" applyFill="1" applyBorder="1" applyAlignment="1" applyProtection="1">
      <alignment horizontal="center" vertical="center" wrapText="1"/>
      <protection locked="0"/>
    </xf>
    <xf numFmtId="0" fontId="1" fillId="0" borderId="0" xfId="1" applyFont="1" applyFill="1" applyBorder="1" applyAlignment="1" applyProtection="1">
      <alignment horizontal="center" vertical="center" wrapText="1"/>
      <protection locked="0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5" xfId="1" applyFont="1" applyFill="1" applyBorder="1" applyAlignment="1" applyProtection="1">
      <alignment horizontal="center" vertical="center" wrapText="1"/>
      <protection locked="0"/>
    </xf>
    <xf numFmtId="0" fontId="1" fillId="0" borderId="9" xfId="1" applyFont="1" applyFill="1" applyBorder="1" applyAlignment="1" applyProtection="1">
      <alignment horizontal="center" vertical="center" wrapText="1"/>
      <protection locked="0"/>
    </xf>
    <xf numFmtId="0" fontId="1" fillId="0" borderId="11" xfId="1" applyFont="1" applyFill="1" applyBorder="1" applyAlignment="1" applyProtection="1">
      <alignment horizontal="center" vertical="center" wrapText="1"/>
      <protection locked="0"/>
    </xf>
    <xf numFmtId="1" fontId="1" fillId="0" borderId="7" xfId="1" applyNumberFormat="1" applyFont="1" applyFill="1" applyBorder="1" applyAlignment="1" applyProtection="1">
      <alignment horizontal="center" vertical="center" wrapText="1"/>
      <protection locked="0"/>
    </xf>
    <xf numFmtId="1" fontId="1" fillId="0" borderId="2" xfId="1" applyNumberFormat="1" applyFont="1" applyFill="1" applyBorder="1" applyAlignment="1" applyProtection="1">
      <alignment horizontal="center" vertical="center" wrapText="1"/>
      <protection locked="0"/>
    </xf>
    <xf numFmtId="1" fontId="1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1" applyFont="1" applyFill="1" applyBorder="1" applyAlignment="1" applyProtection="1">
      <alignment horizontal="center" vertical="center" wrapText="1"/>
      <protection locked="0"/>
    </xf>
    <xf numFmtId="1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/>
      <protection locked="0"/>
    </xf>
    <xf numFmtId="49" fontId="3" fillId="0" borderId="7" xfId="1" applyNumberFormat="1" applyFont="1" applyFill="1" applyBorder="1" applyAlignment="1" applyProtection="1">
      <alignment horizontal="left" vertical="center" wrapText="1"/>
      <protection locked="0"/>
    </xf>
    <xf numFmtId="49" fontId="3" fillId="0" borderId="2" xfId="1" applyNumberFormat="1" applyFont="1" applyFill="1" applyBorder="1" applyAlignment="1" applyProtection="1">
      <alignment horizontal="left" vertical="center" wrapText="1"/>
      <protection locked="0"/>
    </xf>
    <xf numFmtId="49" fontId="3" fillId="0" borderId="8" xfId="1" applyNumberFormat="1" applyFont="1" applyFill="1" applyBorder="1" applyAlignment="1" applyProtection="1">
      <alignment horizontal="left" vertical="center" wrapText="1"/>
      <protection locked="0"/>
    </xf>
    <xf numFmtId="0" fontId="1" fillId="0" borderId="7" xfId="1" applyFont="1" applyFill="1" applyBorder="1" applyAlignment="1" applyProtection="1">
      <alignment horizontal="center" vertical="center"/>
      <protection locked="0"/>
    </xf>
    <xf numFmtId="0" fontId="1" fillId="0" borderId="2" xfId="1" applyFont="1" applyFill="1" applyBorder="1" applyAlignment="1" applyProtection="1">
      <alignment horizontal="center" vertical="center"/>
      <protection locked="0"/>
    </xf>
    <xf numFmtId="0" fontId="1" fillId="0" borderId="8" xfId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 applyProtection="1">
      <alignment horizontal="center" vertical="center" textRotation="90" wrapText="1"/>
      <protection locked="0"/>
    </xf>
    <xf numFmtId="0" fontId="4" fillId="2" borderId="10" xfId="0" applyFont="1" applyFill="1" applyBorder="1" applyAlignment="1" applyProtection="1">
      <alignment horizontal="center" vertical="center" textRotation="90" wrapText="1"/>
      <protection locked="0"/>
    </xf>
    <xf numFmtId="0" fontId="4" fillId="2" borderId="12" xfId="0" applyFont="1" applyFill="1" applyBorder="1" applyAlignment="1" applyProtection="1">
      <alignment horizontal="center" vertical="center" textRotation="90" wrapText="1"/>
      <protection locked="0"/>
    </xf>
    <xf numFmtId="0" fontId="3" fillId="0" borderId="6" xfId="1" applyFont="1" applyFill="1" applyBorder="1" applyAlignment="1" applyProtection="1">
      <alignment horizontal="center" vertical="center" textRotation="90" wrapText="1"/>
      <protection locked="0"/>
    </xf>
    <xf numFmtId="0" fontId="3" fillId="0" borderId="10" xfId="1" applyFont="1" applyFill="1" applyBorder="1" applyAlignment="1" applyProtection="1">
      <alignment horizontal="center" vertical="center" textRotation="90" wrapText="1"/>
      <protection locked="0"/>
    </xf>
    <xf numFmtId="0" fontId="3" fillId="0" borderId="12" xfId="1" applyFont="1" applyFill="1" applyBorder="1" applyAlignment="1" applyProtection="1">
      <alignment horizontal="center" vertical="center" textRotation="90" wrapText="1"/>
      <protection locked="0"/>
    </xf>
    <xf numFmtId="0" fontId="4" fillId="2" borderId="4" xfId="0" applyFont="1" applyFill="1" applyBorder="1" applyAlignment="1" applyProtection="1">
      <alignment horizontal="center" vertical="center" textRotation="90" wrapText="1"/>
      <protection locked="0"/>
    </xf>
    <xf numFmtId="0" fontId="1" fillId="0" borderId="7" xfId="1" applyFont="1" applyFill="1" applyBorder="1" applyAlignment="1" applyProtection="1">
      <alignment horizontal="left" vertical="center"/>
      <protection locked="0"/>
    </xf>
    <xf numFmtId="0" fontId="1" fillId="0" borderId="2" xfId="1" applyFont="1" applyFill="1" applyBorder="1" applyAlignment="1" applyProtection="1">
      <alignment horizontal="left" vertical="center"/>
      <protection locked="0"/>
    </xf>
    <xf numFmtId="0" fontId="1" fillId="0" borderId="8" xfId="1" applyFont="1" applyFill="1" applyBorder="1" applyAlignment="1" applyProtection="1">
      <alignment horizontal="left" vertical="center"/>
      <protection locked="0"/>
    </xf>
    <xf numFmtId="49" fontId="3" fillId="2" borderId="7" xfId="1" applyNumberFormat="1" applyFont="1" applyFill="1" applyBorder="1" applyAlignment="1" applyProtection="1">
      <alignment horizontal="left" vertical="center" wrapText="1"/>
      <protection locked="0"/>
    </xf>
    <xf numFmtId="49" fontId="3" fillId="2" borderId="2" xfId="1" applyNumberFormat="1" applyFont="1" applyFill="1" applyBorder="1" applyAlignment="1" applyProtection="1">
      <alignment horizontal="left" vertical="center" wrapText="1"/>
      <protection locked="0"/>
    </xf>
    <xf numFmtId="49" fontId="3" fillId="2" borderId="8" xfId="1" applyNumberFormat="1" applyFont="1" applyFill="1" applyBorder="1" applyAlignment="1" applyProtection="1">
      <alignment horizontal="left" vertical="center" wrapText="1"/>
      <protection locked="0"/>
    </xf>
    <xf numFmtId="0" fontId="1" fillId="2" borderId="6" xfId="1" applyFont="1" applyFill="1" applyBorder="1" applyAlignment="1" applyProtection="1">
      <alignment horizontal="center" vertical="center" textRotation="90" wrapText="1"/>
      <protection locked="0"/>
    </xf>
    <xf numFmtId="0" fontId="1" fillId="2" borderId="10" xfId="1" applyFont="1" applyFill="1" applyBorder="1" applyAlignment="1" applyProtection="1">
      <alignment horizontal="center" vertical="center" textRotation="90" wrapText="1"/>
      <protection locked="0"/>
    </xf>
    <xf numFmtId="0" fontId="1" fillId="2" borderId="12" xfId="1" applyFont="1" applyFill="1" applyBorder="1" applyAlignment="1" applyProtection="1">
      <alignment horizontal="center" vertical="center" textRotation="90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9" fillId="2" borderId="4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4" fillId="2" borderId="8" xfId="0" applyFont="1" applyFill="1" applyBorder="1" applyAlignment="1" applyProtection="1">
      <alignment horizontal="left" vertical="center"/>
      <protection locked="0"/>
    </xf>
    <xf numFmtId="0" fontId="3" fillId="2" borderId="6" xfId="1" applyFont="1" applyFill="1" applyBorder="1" applyAlignment="1" applyProtection="1">
      <alignment horizontal="center" vertical="center" textRotation="90" wrapText="1"/>
      <protection locked="0"/>
    </xf>
    <xf numFmtId="0" fontId="3" fillId="2" borderId="12" xfId="1" applyFont="1" applyFill="1" applyBorder="1" applyAlignment="1" applyProtection="1">
      <alignment horizontal="center" vertical="center" textRotation="90" wrapText="1"/>
      <protection locked="0"/>
    </xf>
    <xf numFmtId="0" fontId="4" fillId="2" borderId="7" xfId="0" applyFont="1" applyFill="1" applyBorder="1" applyAlignment="1" applyProtection="1">
      <alignment horizontal="left" vertical="top" wrapText="1"/>
      <protection locked="0"/>
    </xf>
    <xf numFmtId="0" fontId="4" fillId="2" borderId="2" xfId="0" applyFont="1" applyFill="1" applyBorder="1" applyAlignment="1" applyProtection="1">
      <alignment horizontal="left" vertical="top" wrapText="1"/>
      <protection locked="0"/>
    </xf>
    <xf numFmtId="0" fontId="4" fillId="2" borderId="8" xfId="0" applyFont="1" applyFill="1" applyBorder="1" applyAlignment="1" applyProtection="1">
      <alignment horizontal="left" vertical="top" wrapText="1"/>
      <protection locked="0"/>
    </xf>
    <xf numFmtId="0" fontId="4" fillId="2" borderId="4" xfId="0" applyFont="1" applyFill="1" applyBorder="1" applyAlignment="1" applyProtection="1">
      <alignment horizontal="left" vertical="top"/>
      <protection locked="0"/>
    </xf>
    <xf numFmtId="0" fontId="3" fillId="0" borderId="4" xfId="1" applyFont="1" applyFill="1" applyBorder="1" applyAlignment="1" applyProtection="1">
      <alignment horizontal="left" vertical="center"/>
      <protection locked="0"/>
    </xf>
    <xf numFmtId="0" fontId="1" fillId="0" borderId="6" xfId="1" applyFont="1" applyFill="1" applyBorder="1" applyAlignment="1" applyProtection="1">
      <alignment horizontal="center" vertical="center" textRotation="90" wrapText="1"/>
      <protection locked="0"/>
    </xf>
    <xf numFmtId="0" fontId="1" fillId="0" borderId="10" xfId="1" applyFont="1" applyFill="1" applyBorder="1" applyAlignment="1" applyProtection="1">
      <alignment horizontal="center" vertical="center" textRotation="90" wrapText="1"/>
      <protection locked="0"/>
    </xf>
    <xf numFmtId="0" fontId="1" fillId="0" borderId="12" xfId="1" applyFont="1" applyFill="1" applyBorder="1" applyAlignment="1" applyProtection="1">
      <alignment horizontal="center" vertical="center" textRotation="90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8" fillId="2" borderId="7" xfId="0" applyFont="1" applyFill="1" applyBorder="1" applyAlignment="1" applyProtection="1">
      <alignment horizontal="left" vertical="top" wrapText="1"/>
      <protection locked="0"/>
    </xf>
    <xf numFmtId="0" fontId="8" fillId="2" borderId="2" xfId="0" applyFont="1" applyFill="1" applyBorder="1" applyAlignment="1" applyProtection="1">
      <alignment horizontal="left" vertical="top" wrapText="1"/>
      <protection locked="0"/>
    </xf>
    <xf numFmtId="0" fontId="8" fillId="2" borderId="8" xfId="0" applyFont="1" applyFill="1" applyBorder="1" applyAlignment="1" applyProtection="1">
      <alignment horizontal="left" vertical="top" wrapText="1"/>
      <protection locked="0"/>
    </xf>
    <xf numFmtId="0" fontId="8" fillId="0" borderId="7" xfId="0" applyFont="1" applyFill="1" applyBorder="1" applyAlignment="1" applyProtection="1">
      <alignment horizontal="left" vertical="top" wrapText="1"/>
      <protection locked="0"/>
    </xf>
    <xf numFmtId="0" fontId="8" fillId="0" borderId="2" xfId="0" applyFont="1" applyFill="1" applyBorder="1" applyAlignment="1" applyProtection="1">
      <alignment horizontal="left" vertical="top" wrapText="1"/>
      <protection locked="0"/>
    </xf>
    <xf numFmtId="0" fontId="8" fillId="0" borderId="8" xfId="0" applyFont="1" applyFill="1" applyBorder="1" applyAlignment="1" applyProtection="1">
      <alignment horizontal="left" vertical="top" wrapText="1"/>
      <protection locked="0"/>
    </xf>
    <xf numFmtId="0" fontId="3" fillId="0" borderId="7" xfId="1" applyFont="1" applyFill="1" applyBorder="1" applyAlignment="1" applyProtection="1">
      <alignment horizontal="left" vertical="top"/>
      <protection locked="0"/>
    </xf>
    <xf numFmtId="0" fontId="3" fillId="0" borderId="2" xfId="1" applyFont="1" applyFill="1" applyBorder="1" applyAlignment="1" applyProtection="1">
      <alignment horizontal="left" vertical="top"/>
      <protection locked="0"/>
    </xf>
    <xf numFmtId="0" fontId="3" fillId="0" borderId="8" xfId="1" applyFont="1" applyFill="1" applyBorder="1" applyAlignment="1" applyProtection="1">
      <alignment horizontal="left" vertical="top"/>
      <protection locked="0"/>
    </xf>
    <xf numFmtId="0" fontId="6" fillId="2" borderId="5" xfId="0" applyFont="1" applyFill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left" vertical="center"/>
      <protection locked="0"/>
    </xf>
    <xf numFmtId="0" fontId="8" fillId="0" borderId="7" xfId="0" applyFont="1" applyFill="1" applyBorder="1" applyAlignment="1" applyProtection="1">
      <alignment horizontal="left" vertical="center" wrapText="1"/>
      <protection locked="0"/>
    </xf>
    <xf numFmtId="0" fontId="8" fillId="0" borderId="2" xfId="0" applyFont="1" applyFill="1" applyBorder="1" applyAlignment="1" applyProtection="1">
      <alignment horizontal="left" vertical="center" wrapText="1"/>
      <protection locked="0"/>
    </xf>
    <xf numFmtId="0" fontId="8" fillId="0" borderId="8" xfId="0" applyFont="1" applyFill="1" applyBorder="1" applyAlignment="1" applyProtection="1">
      <alignment horizontal="left" vertical="center" wrapText="1"/>
      <protection locked="0"/>
    </xf>
    <xf numFmtId="0" fontId="3" fillId="0" borderId="7" xfId="1" applyFont="1" applyFill="1" applyBorder="1" applyAlignment="1" applyProtection="1">
      <alignment horizontal="left" vertical="center"/>
      <protection locked="0"/>
    </xf>
    <xf numFmtId="0" fontId="3" fillId="0" borderId="2" xfId="1" applyFont="1" applyFill="1" applyBorder="1" applyAlignment="1" applyProtection="1">
      <alignment horizontal="left" vertical="center"/>
      <protection locked="0"/>
    </xf>
    <xf numFmtId="0" fontId="3" fillId="0" borderId="8" xfId="1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9" defaultPivotStyle="PivotStyleLight16"/>
  <colors>
    <mruColors>
      <color rgb="FF99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252"/>
  <sheetViews>
    <sheetView tabSelected="1" topLeftCell="B1" zoomScale="60" zoomScaleNormal="60" workbookViewId="0">
      <pane xSplit="5" ySplit="9" topLeftCell="G10" activePane="bottomRight" state="frozen"/>
      <selection activeCell="B1" sqref="B1"/>
      <selection pane="topRight" activeCell="F1" sqref="F1"/>
      <selection pane="bottomLeft" activeCell="A10" sqref="A10"/>
      <selection pane="bottomRight" activeCell="I105" sqref="I105"/>
    </sheetView>
  </sheetViews>
  <sheetFormatPr defaultColWidth="9.140625" defaultRowHeight="15.75"/>
  <cols>
    <col min="1" max="1" width="6.7109375" style="5" customWidth="1"/>
    <col min="2" max="2" width="72.140625" style="5" customWidth="1"/>
    <col min="3" max="3" width="7.140625" style="5" customWidth="1"/>
    <col min="4" max="4" width="33.140625" style="5" customWidth="1"/>
    <col min="5" max="5" width="13.28515625" style="5" customWidth="1"/>
    <col min="6" max="6" width="32.7109375" style="1" customWidth="1"/>
    <col min="7" max="7" width="17.5703125" style="9" customWidth="1"/>
    <col min="8" max="8" width="19.5703125" style="9" customWidth="1"/>
    <col min="9" max="9" width="25.5703125" style="9" customWidth="1"/>
    <col min="10" max="12" width="22" style="9" customWidth="1"/>
    <col min="13" max="13" width="17.5703125" style="9" customWidth="1"/>
    <col min="14" max="14" width="20.28515625" style="9" customWidth="1"/>
    <col min="15" max="15" width="26.7109375" style="9" customWidth="1"/>
    <col min="16" max="16" width="15.7109375" style="5" bestFit="1" customWidth="1"/>
    <col min="17" max="17" width="16.140625" style="5" customWidth="1"/>
    <col min="18" max="18" width="20.85546875" style="5" customWidth="1"/>
    <col min="19" max="19" width="13.7109375" style="5" customWidth="1"/>
    <col min="20" max="203" width="9.140625" style="5" customWidth="1"/>
    <col min="204" max="255" width="9.140625" style="8"/>
    <col min="256" max="16384" width="9.140625" style="10"/>
  </cols>
  <sheetData>
    <row r="1" spans="1:19" s="1" customFormat="1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</row>
    <row r="2" spans="1:19" s="1" customFormat="1">
      <c r="A2" s="11"/>
      <c r="B2" s="11"/>
      <c r="C2" s="11"/>
      <c r="D2" s="11"/>
      <c r="E2" s="11"/>
      <c r="F2" s="11"/>
      <c r="G2" s="12" t="s">
        <v>1</v>
      </c>
      <c r="H2" s="153">
        <v>46113</v>
      </c>
      <c r="I2" s="153"/>
      <c r="J2" s="13"/>
      <c r="K2" s="13"/>
      <c r="L2" s="13"/>
      <c r="M2" s="11"/>
      <c r="N2" s="11"/>
      <c r="O2" s="14"/>
      <c r="P2" s="11"/>
      <c r="Q2" s="11"/>
      <c r="R2" s="11"/>
      <c r="S2" s="11"/>
    </row>
    <row r="3" spans="1:19" s="2" customFormat="1">
      <c r="A3" s="154" t="s">
        <v>469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</row>
    <row r="4" spans="1:19" s="3" customFormat="1">
      <c r="A4" s="155" t="s">
        <v>2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</row>
    <row r="5" spans="1:19" s="3" customFormat="1">
      <c r="A5" s="156" t="s">
        <v>3</v>
      </c>
      <c r="B5" s="159" t="s">
        <v>4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</row>
    <row r="6" spans="1:19" s="4" customFormat="1">
      <c r="A6" s="157"/>
      <c r="B6" s="160" t="s">
        <v>5</v>
      </c>
      <c r="C6" s="156"/>
      <c r="D6" s="156"/>
      <c r="E6" s="166" t="s">
        <v>6</v>
      </c>
      <c r="F6" s="150" t="s">
        <v>7</v>
      </c>
      <c r="G6" s="163" t="s">
        <v>8</v>
      </c>
      <c r="H6" s="164"/>
      <c r="I6" s="164"/>
      <c r="J6" s="163" t="s">
        <v>9</v>
      </c>
      <c r="K6" s="164"/>
      <c r="L6" s="165"/>
      <c r="M6" s="163" t="s">
        <v>10</v>
      </c>
      <c r="N6" s="164"/>
      <c r="O6" s="164"/>
      <c r="P6" s="167" t="s">
        <v>11</v>
      </c>
      <c r="Q6" s="167"/>
      <c r="R6" s="167"/>
      <c r="S6" s="167"/>
    </row>
    <row r="7" spans="1:19" s="4" customFormat="1">
      <c r="A7" s="157"/>
      <c r="B7" s="161"/>
      <c r="C7" s="157"/>
      <c r="D7" s="157"/>
      <c r="E7" s="166"/>
      <c r="F7" s="168"/>
      <c r="G7" s="150" t="s">
        <v>12</v>
      </c>
      <c r="H7" s="150" t="s">
        <v>13</v>
      </c>
      <c r="I7" s="150" t="s">
        <v>14</v>
      </c>
      <c r="J7" s="150" t="s">
        <v>12</v>
      </c>
      <c r="K7" s="150" t="s">
        <v>13</v>
      </c>
      <c r="L7" s="150" t="s">
        <v>14</v>
      </c>
      <c r="M7" s="150" t="s">
        <v>12</v>
      </c>
      <c r="N7" s="150" t="s">
        <v>13</v>
      </c>
      <c r="O7" s="150" t="s">
        <v>14</v>
      </c>
      <c r="P7" s="169" t="s">
        <v>12</v>
      </c>
      <c r="Q7" s="169"/>
      <c r="R7" s="169" t="s">
        <v>15</v>
      </c>
      <c r="S7" s="170"/>
    </row>
    <row r="8" spans="1:19" s="4" customFormat="1" ht="31.5">
      <c r="A8" s="158"/>
      <c r="B8" s="162"/>
      <c r="C8" s="158"/>
      <c r="D8" s="158"/>
      <c r="E8" s="166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6" t="s">
        <v>16</v>
      </c>
      <c r="Q8" s="16" t="s">
        <v>17</v>
      </c>
      <c r="R8" s="16" t="s">
        <v>16</v>
      </c>
      <c r="S8" s="16" t="s">
        <v>17</v>
      </c>
    </row>
    <row r="9" spans="1:19" s="5" customFormat="1">
      <c r="A9" s="18">
        <v>1</v>
      </c>
      <c r="B9" s="174">
        <v>2</v>
      </c>
      <c r="C9" s="175"/>
      <c r="D9" s="176"/>
      <c r="E9" s="19">
        <v>3</v>
      </c>
      <c r="F9" s="19">
        <v>4</v>
      </c>
      <c r="G9" s="19">
        <v>5</v>
      </c>
      <c r="H9" s="19">
        <v>6</v>
      </c>
      <c r="I9" s="19">
        <v>7</v>
      </c>
      <c r="J9" s="19">
        <v>8</v>
      </c>
      <c r="K9" s="19">
        <v>9</v>
      </c>
      <c r="L9" s="19">
        <v>10</v>
      </c>
      <c r="M9" s="19">
        <v>11</v>
      </c>
      <c r="N9" s="19">
        <v>12</v>
      </c>
      <c r="O9" s="19">
        <v>13</v>
      </c>
      <c r="P9" s="19">
        <v>14</v>
      </c>
      <c r="Q9" s="19">
        <v>15</v>
      </c>
      <c r="R9" s="19">
        <v>16</v>
      </c>
      <c r="S9" s="18">
        <v>17</v>
      </c>
    </row>
    <row r="10" spans="1:19" s="6" customFormat="1" ht="48.75" customHeight="1">
      <c r="A10" s="33" t="s">
        <v>23</v>
      </c>
      <c r="B10" s="34" t="s">
        <v>24</v>
      </c>
      <c r="C10" s="35" t="s">
        <v>25</v>
      </c>
      <c r="D10" s="36" t="s">
        <v>26</v>
      </c>
      <c r="E10" s="37" t="s">
        <v>27</v>
      </c>
      <c r="F10" s="38" t="s">
        <v>18</v>
      </c>
      <c r="G10" s="38" t="s">
        <v>18</v>
      </c>
      <c r="H10" s="38" t="s">
        <v>18</v>
      </c>
      <c r="I10" s="39">
        <f>I11+I12+I58+I73+I81+I85+I88</f>
        <v>29839241730</v>
      </c>
      <c r="J10" s="38" t="s">
        <v>18</v>
      </c>
      <c r="K10" s="38" t="s">
        <v>18</v>
      </c>
      <c r="L10" s="39">
        <f>L11+L12+L58+L73+L81+L85</f>
        <v>6360786911.4799995</v>
      </c>
      <c r="M10" s="38" t="s">
        <v>18</v>
      </c>
      <c r="N10" s="38" t="s">
        <v>18</v>
      </c>
      <c r="O10" s="39">
        <f>O11+O12+O58+O73+O81+O85+O88</f>
        <v>6159617774.8199997</v>
      </c>
      <c r="P10" s="38" t="s">
        <v>18</v>
      </c>
      <c r="Q10" s="38" t="s">
        <v>18</v>
      </c>
      <c r="R10" s="39">
        <f t="shared" ref="R10:R20" si="0">I10-O10</f>
        <v>23679623955.18</v>
      </c>
      <c r="S10" s="40">
        <f t="shared" ref="S10:S20" si="1">IF(I10&lt;&gt;0,O10/I10,0)</f>
        <v>0.2064267527491222</v>
      </c>
    </row>
    <row r="11" spans="1:19" s="6" customFormat="1" ht="50.25" customHeight="1">
      <c r="A11" s="30"/>
      <c r="B11" s="41" t="s">
        <v>28</v>
      </c>
      <c r="C11" s="181" t="s">
        <v>25</v>
      </c>
      <c r="D11" s="42" t="s">
        <v>29</v>
      </c>
      <c r="E11" s="43" t="s">
        <v>30</v>
      </c>
      <c r="F11" s="21" t="s">
        <v>19</v>
      </c>
      <c r="G11" s="27">
        <f>G91+G159+G186</f>
        <v>173823</v>
      </c>
      <c r="H11" s="29">
        <f>IF(G11&lt;&gt;0,I11/G11,0)</f>
        <v>9692.9799853874338</v>
      </c>
      <c r="I11" s="29">
        <f>I91+I159+I186</f>
        <v>1684862860</v>
      </c>
      <c r="J11" s="27">
        <f>J91+J159+J186</f>
        <v>40862</v>
      </c>
      <c r="K11" s="29">
        <f>IF(J11&lt;&gt;0,L11/J11,0)</f>
        <v>10316.256579217854</v>
      </c>
      <c r="L11" s="29">
        <f>L91+L159+L186</f>
        <v>421542876.33999997</v>
      </c>
      <c r="M11" s="27">
        <f>M91+M159+M186</f>
        <v>40862</v>
      </c>
      <c r="N11" s="29">
        <f>IF(M11&lt;&gt;0,O11/M11,0)</f>
        <v>10366.72557168029</v>
      </c>
      <c r="O11" s="29">
        <f>O91+O159+O186</f>
        <v>423605140.31</v>
      </c>
      <c r="P11" s="29">
        <f>G11-M11</f>
        <v>132961</v>
      </c>
      <c r="Q11" s="31">
        <f>IF(G11&lt;&gt;0,M11/G11,0)</f>
        <v>0.23507821174413052</v>
      </c>
      <c r="R11" s="29">
        <f t="shared" si="0"/>
        <v>1261257719.6900001</v>
      </c>
      <c r="S11" s="31">
        <f t="shared" si="1"/>
        <v>0.25141817198700672</v>
      </c>
    </row>
    <row r="12" spans="1:19" s="6" customFormat="1" ht="42" customHeight="1">
      <c r="A12" s="30"/>
      <c r="B12" s="44" t="s">
        <v>31</v>
      </c>
      <c r="C12" s="182"/>
      <c r="D12" s="45" t="s">
        <v>32</v>
      </c>
      <c r="E12" s="43" t="s">
        <v>33</v>
      </c>
      <c r="F12" s="27" t="s">
        <v>18</v>
      </c>
      <c r="G12" s="27" t="s">
        <v>18</v>
      </c>
      <c r="H12" s="27" t="s">
        <v>18</v>
      </c>
      <c r="I12" s="29">
        <f>I13+I49</f>
        <v>11602298393</v>
      </c>
      <c r="J12" s="27" t="s">
        <v>18</v>
      </c>
      <c r="K12" s="27" t="s">
        <v>18</v>
      </c>
      <c r="L12" s="29">
        <f>L13+L49</f>
        <v>2441571590.4100003</v>
      </c>
      <c r="M12" s="27" t="s">
        <v>18</v>
      </c>
      <c r="N12" s="27" t="s">
        <v>18</v>
      </c>
      <c r="O12" s="29">
        <f>O13+O49</f>
        <v>2355108961.48</v>
      </c>
      <c r="P12" s="27" t="s">
        <v>18</v>
      </c>
      <c r="Q12" s="27" t="s">
        <v>18</v>
      </c>
      <c r="R12" s="29">
        <f t="shared" si="0"/>
        <v>9247189431.5200005</v>
      </c>
      <c r="S12" s="31">
        <f t="shared" si="1"/>
        <v>0.20298641542445633</v>
      </c>
    </row>
    <row r="13" spans="1:19" s="6" customFormat="1" ht="41.25" customHeight="1">
      <c r="A13" s="46"/>
      <c r="B13" s="47" t="s">
        <v>34</v>
      </c>
      <c r="C13" s="182"/>
      <c r="D13" s="48" t="s">
        <v>35</v>
      </c>
      <c r="E13" s="49" t="s">
        <v>36</v>
      </c>
      <c r="F13" s="50" t="s">
        <v>37</v>
      </c>
      <c r="G13" s="27" t="s">
        <v>18</v>
      </c>
      <c r="H13" s="27" t="s">
        <v>18</v>
      </c>
      <c r="I13" s="25">
        <f>I14+I22+I23+I27+I39+I41+I45+I48</f>
        <v>11115014830</v>
      </c>
      <c r="J13" s="27" t="s">
        <v>18</v>
      </c>
      <c r="K13" s="27" t="s">
        <v>18</v>
      </c>
      <c r="L13" s="25">
        <f>L14+L22+L23+L27+L39+L41+L45+L48</f>
        <v>2332541060.7000003</v>
      </c>
      <c r="M13" s="27" t="s">
        <v>18</v>
      </c>
      <c r="N13" s="27" t="s">
        <v>18</v>
      </c>
      <c r="O13" s="25">
        <f>O14+O22+O23+O27+O39+O41+O45+O48</f>
        <v>2256910254.48</v>
      </c>
      <c r="P13" s="24" t="s">
        <v>18</v>
      </c>
      <c r="Q13" s="24" t="s">
        <v>18</v>
      </c>
      <c r="R13" s="25">
        <f t="shared" si="0"/>
        <v>8858104575.5200005</v>
      </c>
      <c r="S13" s="26">
        <f t="shared" si="1"/>
        <v>0.2030505841871198</v>
      </c>
    </row>
    <row r="14" spans="1:19" s="6" customFormat="1" ht="31.5">
      <c r="A14" s="46"/>
      <c r="B14" s="51" t="s">
        <v>38</v>
      </c>
      <c r="C14" s="182"/>
      <c r="D14" s="48" t="s">
        <v>39</v>
      </c>
      <c r="E14" s="49" t="s">
        <v>40</v>
      </c>
      <c r="F14" s="50" t="s">
        <v>37</v>
      </c>
      <c r="G14" s="52">
        <f>G15+G16+G18+G21</f>
        <v>3438643</v>
      </c>
      <c r="H14" s="25">
        <f>IF(G14&lt;&gt;0,I14/G14,0)</f>
        <v>1391.12729352829</v>
      </c>
      <c r="I14" s="25">
        <f>I15+I16+I18+I21</f>
        <v>4783590130</v>
      </c>
      <c r="J14" s="52">
        <f>J15+J16+J18+J21</f>
        <v>836833</v>
      </c>
      <c r="K14" s="25">
        <f>IF(J14&lt;&gt;0,L14/J14,0)</f>
        <v>1538.3235223754323</v>
      </c>
      <c r="L14" s="25">
        <f>L15+L16+L18+L21</f>
        <v>1287319888.2</v>
      </c>
      <c r="M14" s="52">
        <f>M15+M16+M18+M21</f>
        <v>836833</v>
      </c>
      <c r="N14" s="25">
        <f>IF(M14&lt;&gt;0,O14/M14,0)</f>
        <v>1459.0236774601383</v>
      </c>
      <c r="O14" s="25">
        <f>O15+O16+O18+O21</f>
        <v>1220959161.0799999</v>
      </c>
      <c r="P14" s="25">
        <f t="shared" ref="P14:P20" si="2">G14-M14</f>
        <v>2601810</v>
      </c>
      <c r="Q14" s="26">
        <f t="shared" ref="Q14:Q20" si="3">IF(G14&lt;&gt;0,M14/G14,0)</f>
        <v>0.24336140739239287</v>
      </c>
      <c r="R14" s="25">
        <f t="shared" si="0"/>
        <v>3562630968.9200001</v>
      </c>
      <c r="S14" s="26">
        <f t="shared" si="1"/>
        <v>0.25523908359598524</v>
      </c>
    </row>
    <row r="15" spans="1:19" s="6" customFormat="1">
      <c r="A15" s="46"/>
      <c r="B15" s="51" t="s">
        <v>41</v>
      </c>
      <c r="C15" s="182"/>
      <c r="D15" s="48" t="s">
        <v>42</v>
      </c>
      <c r="E15" s="49" t="s">
        <v>43</v>
      </c>
      <c r="F15" s="50" t="s">
        <v>44</v>
      </c>
      <c r="G15" s="24">
        <f>G95+G190</f>
        <v>173269</v>
      </c>
      <c r="H15" s="25">
        <f t="shared" ref="H15:H57" si="4">IF(G15&lt;&gt;0,I15/G15,0)</f>
        <v>3464.3599836093013</v>
      </c>
      <c r="I15" s="25">
        <f t="shared" ref="I15:J17" si="5">I95+I190</f>
        <v>600266190</v>
      </c>
      <c r="J15" s="24">
        <f t="shared" si="5"/>
        <v>52135</v>
      </c>
      <c r="K15" s="25">
        <f t="shared" ref="K15:K23" si="6">IF(J15&lt;&gt;0,L15/J15,0)</f>
        <v>3322.9640548575812</v>
      </c>
      <c r="L15" s="25">
        <f t="shared" ref="L15:M17" si="7">L95+L190</f>
        <v>173242731</v>
      </c>
      <c r="M15" s="24">
        <f t="shared" si="7"/>
        <v>52135</v>
      </c>
      <c r="N15" s="25">
        <f t="shared" ref="N15:N23" si="8">IF(M15&lt;&gt;0,O15/M15,0)</f>
        <v>3322.9640548575812</v>
      </c>
      <c r="O15" s="25">
        <f>O95+O190</f>
        <v>173242731</v>
      </c>
      <c r="P15" s="25">
        <f t="shared" si="2"/>
        <v>121134</v>
      </c>
      <c r="Q15" s="26">
        <f t="shared" si="3"/>
        <v>0.30089052282866524</v>
      </c>
      <c r="R15" s="25">
        <f t="shared" si="0"/>
        <v>427023459</v>
      </c>
      <c r="S15" s="26">
        <f t="shared" si="1"/>
        <v>0.28860984324304523</v>
      </c>
    </row>
    <row r="16" spans="1:19" s="6" customFormat="1">
      <c r="A16" s="46"/>
      <c r="B16" s="51" t="s">
        <v>45</v>
      </c>
      <c r="C16" s="182"/>
      <c r="D16" s="48" t="s">
        <v>46</v>
      </c>
      <c r="E16" s="49" t="s">
        <v>47</v>
      </c>
      <c r="F16" s="50" t="s">
        <v>44</v>
      </c>
      <c r="G16" s="24">
        <f>G96+G191</f>
        <v>293001</v>
      </c>
      <c r="H16" s="25">
        <f t="shared" si="4"/>
        <v>3406.440012150129</v>
      </c>
      <c r="I16" s="25">
        <f t="shared" si="5"/>
        <v>998090329.99999988</v>
      </c>
      <c r="J16" s="24">
        <f t="shared" si="5"/>
        <v>51862</v>
      </c>
      <c r="K16" s="25">
        <f t="shared" si="6"/>
        <v>2627.4910724615324</v>
      </c>
      <c r="L16" s="25">
        <f t="shared" si="7"/>
        <v>136266942</v>
      </c>
      <c r="M16" s="24">
        <f t="shared" si="7"/>
        <v>51862</v>
      </c>
      <c r="N16" s="25">
        <f t="shared" si="8"/>
        <v>2627.4910724615324</v>
      </c>
      <c r="O16" s="25">
        <f>O96+O191</f>
        <v>136266942</v>
      </c>
      <c r="P16" s="25">
        <f t="shared" si="2"/>
        <v>241139</v>
      </c>
      <c r="Q16" s="26">
        <f t="shared" si="3"/>
        <v>0.17700280886413358</v>
      </c>
      <c r="R16" s="25">
        <f t="shared" si="0"/>
        <v>861823387.99999988</v>
      </c>
      <c r="S16" s="26">
        <f t="shared" si="1"/>
        <v>0.13652766478561115</v>
      </c>
    </row>
    <row r="17" spans="1:19" s="6" customFormat="1">
      <c r="A17" s="46"/>
      <c r="B17" s="51" t="s">
        <v>48</v>
      </c>
      <c r="C17" s="182"/>
      <c r="D17" s="48" t="s">
        <v>49</v>
      </c>
      <c r="E17" s="49" t="s">
        <v>50</v>
      </c>
      <c r="F17" s="50" t="s">
        <v>44</v>
      </c>
      <c r="G17" s="24">
        <f>G97+G192</f>
        <v>33804</v>
      </c>
      <c r="H17" s="25">
        <f t="shared" si="4"/>
        <v>1582.0698733877648</v>
      </c>
      <c r="I17" s="25">
        <f t="shared" si="5"/>
        <v>53480290</v>
      </c>
      <c r="J17" s="24">
        <f t="shared" si="5"/>
        <v>11537</v>
      </c>
      <c r="K17" s="25">
        <f t="shared" si="6"/>
        <v>1440.4578313253012</v>
      </c>
      <c r="L17" s="25">
        <f t="shared" si="7"/>
        <v>16618562</v>
      </c>
      <c r="M17" s="24">
        <f t="shared" si="7"/>
        <v>11537</v>
      </c>
      <c r="N17" s="25">
        <f t="shared" si="8"/>
        <v>1440.4578313253012</v>
      </c>
      <c r="O17" s="25">
        <f>O97+O192</f>
        <v>16618562</v>
      </c>
      <c r="P17" s="25">
        <f t="shared" si="2"/>
        <v>22267</v>
      </c>
      <c r="Q17" s="26">
        <f t="shared" si="3"/>
        <v>0.3412909714826648</v>
      </c>
      <c r="R17" s="25">
        <f t="shared" si="0"/>
        <v>36861728</v>
      </c>
      <c r="S17" s="26">
        <f t="shared" si="1"/>
        <v>0.31074180786977784</v>
      </c>
    </row>
    <row r="18" spans="1:19" s="6" customFormat="1" ht="31.5">
      <c r="A18" s="46"/>
      <c r="B18" s="51" t="s">
        <v>51</v>
      </c>
      <c r="C18" s="182"/>
      <c r="D18" s="48" t="s">
        <v>52</v>
      </c>
      <c r="E18" s="49" t="s">
        <v>53</v>
      </c>
      <c r="F18" s="50" t="s">
        <v>44</v>
      </c>
      <c r="G18" s="24">
        <f>G19+G20</f>
        <v>97041</v>
      </c>
      <c r="H18" s="25">
        <f t="shared" si="4"/>
        <v>2626.8108325347016</v>
      </c>
      <c r="I18" s="25">
        <f>I19+I20</f>
        <v>254908350</v>
      </c>
      <c r="J18" s="24">
        <f>J19+J20</f>
        <v>22886</v>
      </c>
      <c r="K18" s="25">
        <f t="shared" si="6"/>
        <v>2586.2772437297913</v>
      </c>
      <c r="L18" s="25">
        <f>L19+L20</f>
        <v>59189541</v>
      </c>
      <c r="M18" s="24">
        <f>M19+M20</f>
        <v>22886</v>
      </c>
      <c r="N18" s="25">
        <f t="shared" si="8"/>
        <v>2586.2772437297913</v>
      </c>
      <c r="O18" s="25">
        <f>O19+O20</f>
        <v>59189541</v>
      </c>
      <c r="P18" s="25">
        <f t="shared" si="2"/>
        <v>74155</v>
      </c>
      <c r="Q18" s="26">
        <f t="shared" si="3"/>
        <v>0.23583846003235745</v>
      </c>
      <c r="R18" s="25">
        <f t="shared" si="0"/>
        <v>195718809</v>
      </c>
      <c r="S18" s="26">
        <f t="shared" si="1"/>
        <v>0.23219930221979782</v>
      </c>
    </row>
    <row r="19" spans="1:19" s="6" customFormat="1">
      <c r="A19" s="46"/>
      <c r="B19" s="51" t="s">
        <v>54</v>
      </c>
      <c r="C19" s="182"/>
      <c r="D19" s="48" t="s">
        <v>55</v>
      </c>
      <c r="E19" s="49" t="s">
        <v>56</v>
      </c>
      <c r="F19" s="50" t="s">
        <v>44</v>
      </c>
      <c r="G19" s="24">
        <f>G99+G194</f>
        <v>49674</v>
      </c>
      <c r="H19" s="25">
        <f t="shared" si="4"/>
        <v>4164.2700406651365</v>
      </c>
      <c r="I19" s="25">
        <f>I99+I194</f>
        <v>206855950</v>
      </c>
      <c r="J19" s="24">
        <f>J99+J194</f>
        <v>12931</v>
      </c>
      <c r="K19" s="25">
        <f t="shared" si="6"/>
        <v>3772.6528497409327</v>
      </c>
      <c r="L19" s="25">
        <f>L99+L194</f>
        <v>48784174</v>
      </c>
      <c r="M19" s="24">
        <f>M99+M194</f>
        <v>12931</v>
      </c>
      <c r="N19" s="25">
        <f t="shared" si="8"/>
        <v>3772.6528497409327</v>
      </c>
      <c r="O19" s="25">
        <f>O99+O194</f>
        <v>48784174</v>
      </c>
      <c r="P19" s="25">
        <f t="shared" si="2"/>
        <v>36743</v>
      </c>
      <c r="Q19" s="26">
        <f t="shared" si="3"/>
        <v>0.26031726859121473</v>
      </c>
      <c r="R19" s="25">
        <f t="shared" si="0"/>
        <v>158071776</v>
      </c>
      <c r="S19" s="26">
        <f t="shared" si="1"/>
        <v>0.23583645527237673</v>
      </c>
    </row>
    <row r="20" spans="1:19" s="6" customFormat="1">
      <c r="A20" s="46"/>
      <c r="B20" s="51" t="s">
        <v>57</v>
      </c>
      <c r="C20" s="182"/>
      <c r="D20" s="48" t="s">
        <v>58</v>
      </c>
      <c r="E20" s="49" t="s">
        <v>59</v>
      </c>
      <c r="F20" s="50" t="s">
        <v>44</v>
      </c>
      <c r="G20" s="24">
        <f>G100+G195</f>
        <v>47367</v>
      </c>
      <c r="H20" s="25">
        <f t="shared" ref="H20" si="9">IF(G20&lt;&gt;0,I20/G20,0)</f>
        <v>1014.4699896552451</v>
      </c>
      <c r="I20" s="25">
        <f>I100+I195</f>
        <v>48052399.999999993</v>
      </c>
      <c r="J20" s="24">
        <f>J100+J195</f>
        <v>9955</v>
      </c>
      <c r="K20" s="25">
        <f t="shared" si="6"/>
        <v>1045.2402812656956</v>
      </c>
      <c r="L20" s="25">
        <f>L100+L195</f>
        <v>10405367</v>
      </c>
      <c r="M20" s="24">
        <f>M100+M195</f>
        <v>9955</v>
      </c>
      <c r="N20" s="25">
        <f t="shared" si="8"/>
        <v>1045.2402812656956</v>
      </c>
      <c r="O20" s="25">
        <f>O100+O195</f>
        <v>10405367</v>
      </c>
      <c r="P20" s="25">
        <f t="shared" si="2"/>
        <v>37412</v>
      </c>
      <c r="Q20" s="26">
        <f t="shared" si="3"/>
        <v>0.21016741613359513</v>
      </c>
      <c r="R20" s="25">
        <f t="shared" si="0"/>
        <v>37647032.999999993</v>
      </c>
      <c r="S20" s="26">
        <f t="shared" si="1"/>
        <v>0.21654208738793487</v>
      </c>
    </row>
    <row r="21" spans="1:19" s="6" customFormat="1">
      <c r="A21" s="46"/>
      <c r="B21" s="51" t="s">
        <v>60</v>
      </c>
      <c r="C21" s="182"/>
      <c r="D21" s="48" t="s">
        <v>61</v>
      </c>
      <c r="E21" s="49" t="s">
        <v>62</v>
      </c>
      <c r="F21" s="50" t="s">
        <v>63</v>
      </c>
      <c r="G21" s="24">
        <f>G101+G163+G196</f>
        <v>2875332</v>
      </c>
      <c r="H21" s="25">
        <f t="shared" si="4"/>
        <v>1019.1258818112133</v>
      </c>
      <c r="I21" s="25">
        <f t="shared" ref="I21:J23" si="10">I101+I163+I196</f>
        <v>2930325259.9999995</v>
      </c>
      <c r="J21" s="24">
        <f t="shared" si="10"/>
        <v>709950</v>
      </c>
      <c r="K21" s="25">
        <f t="shared" si="6"/>
        <v>1293.9230568349885</v>
      </c>
      <c r="L21" s="25">
        <f t="shared" ref="L21:M23" si="11">L101+L163+L196</f>
        <v>918620674.20000005</v>
      </c>
      <c r="M21" s="24">
        <f t="shared" si="11"/>
        <v>709950</v>
      </c>
      <c r="N21" s="25">
        <f t="shared" si="8"/>
        <v>1200.4506614268612</v>
      </c>
      <c r="O21" s="25">
        <f>O101+O163+O196</f>
        <v>852259947.08000004</v>
      </c>
      <c r="P21" s="25">
        <f t="shared" ref="P21:P57" si="12">G21-M21</f>
        <v>2165382</v>
      </c>
      <c r="Q21" s="26">
        <f t="shared" ref="Q21:Q57" si="13">IF(G21&lt;&gt;0,M21/G21,0)</f>
        <v>0.24691061762606892</v>
      </c>
      <c r="R21" s="25">
        <f>I21-O21</f>
        <v>2078065312.9199996</v>
      </c>
      <c r="S21" s="26">
        <f>IF(I21&lt;&gt;0,O21/I21,0)</f>
        <v>0.29084141570004424</v>
      </c>
    </row>
    <row r="22" spans="1:19" s="6" customFormat="1">
      <c r="A22" s="46"/>
      <c r="B22" s="47" t="s">
        <v>64</v>
      </c>
      <c r="C22" s="182"/>
      <c r="D22" s="48" t="s">
        <v>65</v>
      </c>
      <c r="E22" s="49" t="s">
        <v>66</v>
      </c>
      <c r="F22" s="50" t="s">
        <v>63</v>
      </c>
      <c r="G22" s="24">
        <f>G102+G164+G197</f>
        <v>359635</v>
      </c>
      <c r="H22" s="25">
        <f t="shared" si="4"/>
        <v>1996.7899954120151</v>
      </c>
      <c r="I22" s="25">
        <f t="shared" si="10"/>
        <v>718115570</v>
      </c>
      <c r="J22" s="24">
        <f t="shared" si="10"/>
        <v>121346</v>
      </c>
      <c r="K22" s="25">
        <f t="shared" si="6"/>
        <v>1711.1742078848908</v>
      </c>
      <c r="L22" s="25">
        <f t="shared" si="11"/>
        <v>207644145.42999998</v>
      </c>
      <c r="M22" s="24">
        <f t="shared" si="11"/>
        <v>121346</v>
      </c>
      <c r="N22" s="25">
        <f t="shared" si="8"/>
        <v>1658.2026403012871</v>
      </c>
      <c r="O22" s="25">
        <f>O102+O164+O197</f>
        <v>201216257.59</v>
      </c>
      <c r="P22" s="25">
        <f t="shared" si="12"/>
        <v>238289</v>
      </c>
      <c r="Q22" s="26">
        <f t="shared" si="13"/>
        <v>0.33741432285511697</v>
      </c>
      <c r="R22" s="25">
        <f>I22-O22</f>
        <v>516899312.40999997</v>
      </c>
      <c r="S22" s="26">
        <f>IF(I22&lt;&gt;0,O22/I22,0)</f>
        <v>0.28020038277404291</v>
      </c>
    </row>
    <row r="23" spans="1:19" s="6" customFormat="1" ht="37.5" customHeight="1">
      <c r="A23" s="46"/>
      <c r="B23" s="51" t="s">
        <v>67</v>
      </c>
      <c r="C23" s="182"/>
      <c r="D23" s="48" t="s">
        <v>68</v>
      </c>
      <c r="E23" s="49" t="s">
        <v>69</v>
      </c>
      <c r="F23" s="53" t="s">
        <v>20</v>
      </c>
      <c r="G23" s="24">
        <f>G103+G165+G198</f>
        <v>900581</v>
      </c>
      <c r="H23" s="25">
        <f t="shared" si="4"/>
        <v>3914.1625350745794</v>
      </c>
      <c r="I23" s="25">
        <f t="shared" si="10"/>
        <v>3525020410</v>
      </c>
      <c r="J23" s="24">
        <f t="shared" si="10"/>
        <v>120320</v>
      </c>
      <c r="K23" s="25">
        <f t="shared" si="6"/>
        <v>5095.488263380983</v>
      </c>
      <c r="L23" s="25">
        <f t="shared" si="11"/>
        <v>613089147.8499999</v>
      </c>
      <c r="M23" s="24">
        <f t="shared" si="11"/>
        <v>120320</v>
      </c>
      <c r="N23" s="25">
        <f t="shared" si="8"/>
        <v>5097.4594547041224</v>
      </c>
      <c r="O23" s="25">
        <f>O103+O165+O198</f>
        <v>613326321.59000003</v>
      </c>
      <c r="P23" s="25">
        <f t="shared" si="12"/>
        <v>780261</v>
      </c>
      <c r="Q23" s="26">
        <f t="shared" si="13"/>
        <v>0.13360264096177912</v>
      </c>
      <c r="R23" s="25">
        <f>I23-O23</f>
        <v>2911694088.4099998</v>
      </c>
      <c r="S23" s="26">
        <f>IF(I23&lt;&gt;0,O23/I23,0)</f>
        <v>0.17399227529295355</v>
      </c>
    </row>
    <row r="24" spans="1:19" s="6" customFormat="1" ht="23.25" customHeight="1">
      <c r="A24" s="46"/>
      <c r="B24" s="51" t="s">
        <v>70</v>
      </c>
      <c r="C24" s="182"/>
      <c r="D24" s="48" t="s">
        <v>71</v>
      </c>
      <c r="E24" s="49" t="s">
        <v>72</v>
      </c>
      <c r="F24" s="50" t="s">
        <v>63</v>
      </c>
      <c r="G24" s="24">
        <f>G104+G166+G199</f>
        <v>2369588</v>
      </c>
      <c r="H24" s="25">
        <f>IF(G24&lt;&gt;0,I23/G24,0)</f>
        <v>1487.6089894108175</v>
      </c>
      <c r="I24" s="25" t="s">
        <v>18</v>
      </c>
      <c r="J24" s="24">
        <f>J104+J166+J199</f>
        <v>373397</v>
      </c>
      <c r="K24" s="25">
        <f>IF(J24&lt;&gt;0,L23/J24,0)</f>
        <v>1641.9230680749977</v>
      </c>
      <c r="L24" s="25" t="s">
        <v>18</v>
      </c>
      <c r="M24" s="24">
        <f>M104+M166+M199</f>
        <v>373397</v>
      </c>
      <c r="N24" s="25">
        <f>IF(M24&lt;&gt;0,O23/M24,0)</f>
        <v>1642.5582465579532</v>
      </c>
      <c r="O24" s="25" t="s">
        <v>18</v>
      </c>
      <c r="P24" s="25">
        <f t="shared" si="12"/>
        <v>1996191</v>
      </c>
      <c r="Q24" s="26">
        <f t="shared" si="13"/>
        <v>0.15757887025086217</v>
      </c>
      <c r="R24" s="24" t="s">
        <v>18</v>
      </c>
      <c r="S24" s="24" t="s">
        <v>18</v>
      </c>
    </row>
    <row r="25" spans="1:19" s="7" customFormat="1" ht="36" customHeight="1">
      <c r="A25" s="54"/>
      <c r="B25" s="51" t="s">
        <v>73</v>
      </c>
      <c r="C25" s="182"/>
      <c r="D25" s="48" t="s">
        <v>74</v>
      </c>
      <c r="E25" s="49" t="s">
        <v>75</v>
      </c>
      <c r="F25" s="48" t="s">
        <v>76</v>
      </c>
      <c r="G25" s="55">
        <f>G105+G200</f>
        <v>53723</v>
      </c>
      <c r="H25" s="25">
        <f>IF(G25&lt;&gt;0,I25/G25,0)</f>
        <v>721.97997133443778</v>
      </c>
      <c r="I25" s="56">
        <f>I105+I200</f>
        <v>38786930</v>
      </c>
      <c r="J25" s="55">
        <f>J105+J200</f>
        <v>2134</v>
      </c>
      <c r="K25" s="25">
        <f>IF(J25&lt;&gt;0,L25/J25,0)</f>
        <v>736.12277413308345</v>
      </c>
      <c r="L25" s="56">
        <f>L105+L200</f>
        <v>1570886</v>
      </c>
      <c r="M25" s="55">
        <f>M105+M200</f>
        <v>2134</v>
      </c>
      <c r="N25" s="25">
        <f>IF(M25&lt;&gt;0,O25/M25,0)</f>
        <v>736.12277413308345</v>
      </c>
      <c r="O25" s="56">
        <f>O105+O200</f>
        <v>1570886</v>
      </c>
      <c r="P25" s="25">
        <f t="shared" ref="P25:P26" si="14">G25-M25</f>
        <v>51589</v>
      </c>
      <c r="Q25" s="26">
        <f t="shared" ref="Q25:Q26" si="15">IF(G25&lt;&gt;0,M25/G25,0)</f>
        <v>3.9722279098337768E-2</v>
      </c>
      <c r="R25" s="25">
        <f t="shared" ref="R25:R26" si="16">I25-O25</f>
        <v>37216044</v>
      </c>
      <c r="S25" s="26">
        <f t="shared" ref="S25:S26" si="17">IF(I25&lt;&gt;0,O25/I25,0)</f>
        <v>4.0500395365139753E-2</v>
      </c>
    </row>
    <row r="26" spans="1:19" s="7" customFormat="1" ht="56.25" customHeight="1">
      <c r="A26" s="54"/>
      <c r="B26" s="51" t="s">
        <v>77</v>
      </c>
      <c r="C26" s="182"/>
      <c r="D26" s="48" t="s">
        <v>78</v>
      </c>
      <c r="E26" s="49" t="s">
        <v>79</v>
      </c>
      <c r="F26" s="48" t="s">
        <v>76</v>
      </c>
      <c r="G26" s="55">
        <f>G106+G201</f>
        <v>20349</v>
      </c>
      <c r="H26" s="25">
        <f>IF(G26&lt;&gt;0,I26/G26,0)</f>
        <v>639.11985846970356</v>
      </c>
      <c r="I26" s="56">
        <f>I106+I201</f>
        <v>13005449.999999998</v>
      </c>
      <c r="J26" s="55">
        <f>J106+J201</f>
        <v>76</v>
      </c>
      <c r="K26" s="25">
        <f>IF(J26&lt;&gt;0,L26/J26,0)</f>
        <v>45095.01315789474</v>
      </c>
      <c r="L26" s="56">
        <f>L106+L201</f>
        <v>3427221</v>
      </c>
      <c r="M26" s="55">
        <f>M106+M201</f>
        <v>76</v>
      </c>
      <c r="N26" s="25">
        <f>IF(M26&lt;&gt;0,O26/M26,0)</f>
        <v>45095.01315789474</v>
      </c>
      <c r="O26" s="56">
        <f>O106+O201</f>
        <v>3427221</v>
      </c>
      <c r="P26" s="25">
        <f t="shared" si="14"/>
        <v>20273</v>
      </c>
      <c r="Q26" s="26">
        <f t="shared" si="15"/>
        <v>3.7348272642390291E-3</v>
      </c>
      <c r="R26" s="25">
        <f t="shared" si="16"/>
        <v>9578228.9999999981</v>
      </c>
      <c r="S26" s="26">
        <f t="shared" si="17"/>
        <v>0.26352190812313303</v>
      </c>
    </row>
    <row r="27" spans="1:19" s="7" customFormat="1" ht="72.75" customHeight="1">
      <c r="A27" s="54"/>
      <c r="B27" s="51" t="s">
        <v>80</v>
      </c>
      <c r="C27" s="182"/>
      <c r="D27" s="48" t="s">
        <v>81</v>
      </c>
      <c r="E27" s="49" t="s">
        <v>82</v>
      </c>
      <c r="F27" s="50" t="s">
        <v>83</v>
      </c>
      <c r="G27" s="55">
        <f>SUM(G28:G38)</f>
        <v>202348</v>
      </c>
      <c r="H27" s="25">
        <f>IF(G27&lt;&gt;0,I27/G27,0)</f>
        <v>3955.5556269397275</v>
      </c>
      <c r="I27" s="56">
        <f>SUM(I28:I38)</f>
        <v>800398770</v>
      </c>
      <c r="J27" s="55">
        <f>SUM(J28:J38)</f>
        <v>41914</v>
      </c>
      <c r="K27" s="25">
        <f>IF(J27&lt;&gt;0,L27/J27,0)</f>
        <v>3420.0146647898077</v>
      </c>
      <c r="L27" s="56">
        <f>SUM(L28:L38)</f>
        <v>143346494.66</v>
      </c>
      <c r="M27" s="55">
        <f>SUM(M28:M38)</f>
        <v>41914</v>
      </c>
      <c r="N27" s="25">
        <f>IF(M27&lt;&gt;0,O27/M27,0)</f>
        <v>3346.5460146967598</v>
      </c>
      <c r="O27" s="56">
        <f>SUM(O28:O38)</f>
        <v>140267129.66</v>
      </c>
      <c r="P27" s="25">
        <f t="shared" ref="P27" si="18">G27-M27</f>
        <v>160434</v>
      </c>
      <c r="Q27" s="26">
        <f t="shared" ref="Q27" si="19">IF(G27&lt;&gt;0,M27/G27,0)</f>
        <v>0.20713819756063812</v>
      </c>
      <c r="R27" s="25">
        <f t="shared" ref="R27" si="20">I27-O27</f>
        <v>660131640.34000003</v>
      </c>
      <c r="S27" s="26">
        <f t="shared" ref="S27" si="21">IF(I27&lt;&gt;0,O27/I27,0)</f>
        <v>0.17524655823746454</v>
      </c>
    </row>
    <row r="28" spans="1:19" s="6" customFormat="1">
      <c r="A28" s="46"/>
      <c r="B28" s="51" t="s">
        <v>84</v>
      </c>
      <c r="C28" s="182"/>
      <c r="D28" s="48" t="s">
        <v>85</v>
      </c>
      <c r="E28" s="49" t="s">
        <v>86</v>
      </c>
      <c r="F28" s="50" t="s">
        <v>83</v>
      </c>
      <c r="G28" s="24">
        <f t="shared" ref="G28:G48" si="22">G108+G203</f>
        <v>61086</v>
      </c>
      <c r="H28" s="25">
        <f t="shared" si="4"/>
        <v>5487.3299937792617</v>
      </c>
      <c r="I28" s="25">
        <f t="shared" ref="I28:J35" si="23">I108+I203</f>
        <v>335199040</v>
      </c>
      <c r="J28" s="24">
        <f t="shared" si="23"/>
        <v>11168</v>
      </c>
      <c r="K28" s="25">
        <f t="shared" ref="K28:K49" si="24">IF(J28&lt;&gt;0,L28/J28,0)</f>
        <v>5332.4106375358169</v>
      </c>
      <c r="L28" s="25">
        <f t="shared" ref="L28:M33" si="25">L108+L203</f>
        <v>59552362</v>
      </c>
      <c r="M28" s="24">
        <f t="shared" si="25"/>
        <v>11168</v>
      </c>
      <c r="N28" s="25">
        <f t="shared" ref="N28:N49" si="26">IF(M28&lt;&gt;0,O28/M28,0)</f>
        <v>5329.7767657593122</v>
      </c>
      <c r="O28" s="25">
        <f t="shared" ref="O28:O48" si="27">O108+O203</f>
        <v>59522946.920000002</v>
      </c>
      <c r="P28" s="25">
        <f t="shared" si="12"/>
        <v>49918</v>
      </c>
      <c r="Q28" s="26">
        <f t="shared" si="13"/>
        <v>0.18282421504108962</v>
      </c>
      <c r="R28" s="25">
        <f t="shared" ref="R28:R49" si="28">I28-O28</f>
        <v>275676093.07999998</v>
      </c>
      <c r="S28" s="26">
        <f t="shared" ref="S28:S49" si="29">IF(I28&lt;&gt;0,O28/I28,0)</f>
        <v>0.17757493255350612</v>
      </c>
    </row>
    <row r="29" spans="1:19" s="6" customFormat="1">
      <c r="A29" s="46"/>
      <c r="B29" s="51" t="s">
        <v>87</v>
      </c>
      <c r="C29" s="182"/>
      <c r="D29" s="48" t="s">
        <v>88</v>
      </c>
      <c r="E29" s="49" t="s">
        <v>89</v>
      </c>
      <c r="F29" s="50" t="s">
        <v>83</v>
      </c>
      <c r="G29" s="24">
        <f t="shared" si="22"/>
        <v>24557</v>
      </c>
      <c r="H29" s="25">
        <f t="shared" si="4"/>
        <v>5987.1999837113653</v>
      </c>
      <c r="I29" s="25">
        <f t="shared" si="23"/>
        <v>147027670</v>
      </c>
      <c r="J29" s="24">
        <f t="shared" si="23"/>
        <v>4918</v>
      </c>
      <c r="K29" s="25">
        <f t="shared" si="24"/>
        <v>5769.197844652298</v>
      </c>
      <c r="L29" s="25">
        <f t="shared" si="25"/>
        <v>28372915</v>
      </c>
      <c r="M29" s="24">
        <f t="shared" si="25"/>
        <v>4918</v>
      </c>
      <c r="N29" s="25">
        <f t="shared" si="26"/>
        <v>5175.9190890605933</v>
      </c>
      <c r="O29" s="25">
        <f t="shared" si="27"/>
        <v>25455170.079999998</v>
      </c>
      <c r="P29" s="25">
        <f t="shared" si="12"/>
        <v>19639</v>
      </c>
      <c r="Q29" s="26">
        <f t="shared" si="13"/>
        <v>0.20026876247098588</v>
      </c>
      <c r="R29" s="25">
        <f t="shared" si="28"/>
        <v>121572499.92</v>
      </c>
      <c r="S29" s="26">
        <f t="shared" si="29"/>
        <v>0.17313183348413261</v>
      </c>
    </row>
    <row r="30" spans="1:19" s="6" customFormat="1">
      <c r="A30" s="46"/>
      <c r="B30" s="51" t="s">
        <v>90</v>
      </c>
      <c r="C30" s="182"/>
      <c r="D30" s="48" t="s">
        <v>91</v>
      </c>
      <c r="E30" s="49" t="s">
        <v>92</v>
      </c>
      <c r="F30" s="50" t="s">
        <v>83</v>
      </c>
      <c r="G30" s="24">
        <f t="shared" si="22"/>
        <v>63550</v>
      </c>
      <c r="H30" s="25">
        <f t="shared" si="4"/>
        <v>1409.7400472069237</v>
      </c>
      <c r="I30" s="25">
        <f t="shared" si="23"/>
        <v>89588980</v>
      </c>
      <c r="J30" s="24">
        <f t="shared" si="23"/>
        <v>14902</v>
      </c>
      <c r="K30" s="25">
        <f t="shared" si="24"/>
        <v>1378.5020131525969</v>
      </c>
      <c r="L30" s="25">
        <f t="shared" si="25"/>
        <v>20542437</v>
      </c>
      <c r="M30" s="24">
        <f t="shared" si="25"/>
        <v>14902</v>
      </c>
      <c r="N30" s="25">
        <f t="shared" si="26"/>
        <v>1374.8968903502887</v>
      </c>
      <c r="O30" s="25">
        <f t="shared" si="27"/>
        <v>20488713.460000001</v>
      </c>
      <c r="P30" s="25">
        <f t="shared" si="12"/>
        <v>48648</v>
      </c>
      <c r="Q30" s="26">
        <f t="shared" si="13"/>
        <v>0.234492525570417</v>
      </c>
      <c r="R30" s="25">
        <f t="shared" si="28"/>
        <v>69100266.539999992</v>
      </c>
      <c r="S30" s="26">
        <f t="shared" si="29"/>
        <v>0.22869680467396772</v>
      </c>
    </row>
    <row r="31" spans="1:19" s="6" customFormat="1">
      <c r="A31" s="46"/>
      <c r="B31" s="51" t="s">
        <v>93</v>
      </c>
      <c r="C31" s="182"/>
      <c r="D31" s="48" t="s">
        <v>94</v>
      </c>
      <c r="E31" s="49" t="s">
        <v>95</v>
      </c>
      <c r="F31" s="50" t="s">
        <v>83</v>
      </c>
      <c r="G31" s="24">
        <f t="shared" si="22"/>
        <v>37838</v>
      </c>
      <c r="H31" s="25">
        <f t="shared" si="4"/>
        <v>2584.9698715576933</v>
      </c>
      <c r="I31" s="25">
        <f t="shared" si="23"/>
        <v>97810090</v>
      </c>
      <c r="J31" s="24">
        <f t="shared" si="23"/>
        <v>8323</v>
      </c>
      <c r="K31" s="25">
        <f t="shared" si="24"/>
        <v>2600.2972485882492</v>
      </c>
      <c r="L31" s="25">
        <f t="shared" si="25"/>
        <v>21642274</v>
      </c>
      <c r="M31" s="24">
        <f t="shared" si="25"/>
        <v>8323</v>
      </c>
      <c r="N31" s="25">
        <f t="shared" si="26"/>
        <v>2590.8677808482516</v>
      </c>
      <c r="O31" s="25">
        <f t="shared" si="27"/>
        <v>21563792.539999999</v>
      </c>
      <c r="P31" s="25">
        <f t="shared" si="12"/>
        <v>29515</v>
      </c>
      <c r="Q31" s="26">
        <f t="shared" si="13"/>
        <v>0.2199640572968973</v>
      </c>
      <c r="R31" s="25">
        <f t="shared" si="28"/>
        <v>76246297.460000008</v>
      </c>
      <c r="S31" s="26">
        <f t="shared" si="29"/>
        <v>0.22046593086664165</v>
      </c>
    </row>
    <row r="32" spans="1:19" s="6" customFormat="1" ht="31.5">
      <c r="A32" s="46"/>
      <c r="B32" s="51" t="s">
        <v>96</v>
      </c>
      <c r="C32" s="182"/>
      <c r="D32" s="48" t="s">
        <v>97</v>
      </c>
      <c r="E32" s="49" t="s">
        <v>98</v>
      </c>
      <c r="F32" s="50" t="s">
        <v>83</v>
      </c>
      <c r="G32" s="24">
        <f t="shared" si="22"/>
        <v>994</v>
      </c>
      <c r="H32" s="25">
        <f t="shared" si="4"/>
        <v>20321.730382293761</v>
      </c>
      <c r="I32" s="25">
        <f t="shared" si="23"/>
        <v>20199800</v>
      </c>
      <c r="J32" s="24">
        <f t="shared" si="23"/>
        <v>0</v>
      </c>
      <c r="K32" s="25">
        <f t="shared" si="24"/>
        <v>0</v>
      </c>
      <c r="L32" s="25">
        <f t="shared" si="25"/>
        <v>0</v>
      </c>
      <c r="M32" s="24">
        <f t="shared" si="25"/>
        <v>0</v>
      </c>
      <c r="N32" s="25">
        <f t="shared" si="26"/>
        <v>0</v>
      </c>
      <c r="O32" s="25">
        <f t="shared" si="27"/>
        <v>0</v>
      </c>
      <c r="P32" s="25">
        <f t="shared" si="12"/>
        <v>994</v>
      </c>
      <c r="Q32" s="26">
        <f t="shared" si="13"/>
        <v>0</v>
      </c>
      <c r="R32" s="25">
        <f t="shared" si="28"/>
        <v>20199800</v>
      </c>
      <c r="S32" s="26">
        <f t="shared" si="29"/>
        <v>0</v>
      </c>
    </row>
    <row r="33" spans="1:19" s="6" customFormat="1" ht="53.25" customHeight="1">
      <c r="A33" s="46"/>
      <c r="B33" s="51" t="s">
        <v>99</v>
      </c>
      <c r="C33" s="182"/>
      <c r="D33" s="48" t="s">
        <v>100</v>
      </c>
      <c r="E33" s="49" t="s">
        <v>101</v>
      </c>
      <c r="F33" s="50" t="s">
        <v>83</v>
      </c>
      <c r="G33" s="24">
        <f t="shared" si="22"/>
        <v>9430</v>
      </c>
      <c r="H33" s="25">
        <f t="shared" si="4"/>
        <v>5011.640509013786</v>
      </c>
      <c r="I33" s="25">
        <f t="shared" si="23"/>
        <v>47259770</v>
      </c>
      <c r="J33" s="24">
        <f t="shared" si="23"/>
        <v>1147</v>
      </c>
      <c r="K33" s="25">
        <f t="shared" si="24"/>
        <v>5947.9721011333913</v>
      </c>
      <c r="L33" s="25">
        <f t="shared" si="25"/>
        <v>6822324</v>
      </c>
      <c r="M33" s="24">
        <f t="shared" si="25"/>
        <v>1147</v>
      </c>
      <c r="N33" s="25">
        <f t="shared" si="26"/>
        <v>5947.9721011333913</v>
      </c>
      <c r="O33" s="25">
        <f t="shared" si="27"/>
        <v>6822324</v>
      </c>
      <c r="P33" s="25">
        <f t="shared" si="12"/>
        <v>8283</v>
      </c>
      <c r="Q33" s="26">
        <f t="shared" si="13"/>
        <v>0.12163308589607635</v>
      </c>
      <c r="R33" s="25">
        <f t="shared" si="28"/>
        <v>40437446</v>
      </c>
      <c r="S33" s="26">
        <f t="shared" si="29"/>
        <v>0.14435796026937922</v>
      </c>
    </row>
    <row r="34" spans="1:19" s="6" customFormat="1" ht="25.5" customHeight="1">
      <c r="A34" s="46"/>
      <c r="B34" s="51" t="s">
        <v>102</v>
      </c>
      <c r="C34" s="182"/>
      <c r="D34" s="48" t="s">
        <v>103</v>
      </c>
      <c r="E34" s="49" t="s">
        <v>104</v>
      </c>
      <c r="F34" s="50" t="s">
        <v>83</v>
      </c>
      <c r="G34" s="24">
        <f t="shared" si="22"/>
        <v>703</v>
      </c>
      <c r="H34" s="25">
        <f t="shared" ref="H34:H39" si="30">IF(G34&lt;&gt;0,I34/G34,0)</f>
        <v>35414.39544807966</v>
      </c>
      <c r="I34" s="25">
        <f t="shared" si="23"/>
        <v>24896320</v>
      </c>
      <c r="J34" s="24">
        <f t="shared" si="23"/>
        <v>0</v>
      </c>
      <c r="K34" s="25">
        <f t="shared" ref="K34:K39" si="31">IF(J34&lt;&gt;0,L34/J34,0)</f>
        <v>0</v>
      </c>
      <c r="L34" s="25">
        <f t="shared" ref="L34:M34" si="32">L114+L209</f>
        <v>0</v>
      </c>
      <c r="M34" s="24">
        <f t="shared" si="32"/>
        <v>0</v>
      </c>
      <c r="N34" s="25">
        <f t="shared" ref="N34:N39" si="33">IF(M34&lt;&gt;0,O34/M34,0)</f>
        <v>0</v>
      </c>
      <c r="O34" s="25">
        <f t="shared" si="27"/>
        <v>0</v>
      </c>
      <c r="P34" s="25">
        <f t="shared" si="12"/>
        <v>703</v>
      </c>
      <c r="Q34" s="26">
        <f t="shared" si="13"/>
        <v>0</v>
      </c>
      <c r="R34" s="25">
        <f t="shared" si="28"/>
        <v>24896320</v>
      </c>
      <c r="S34" s="26">
        <f t="shared" si="29"/>
        <v>0</v>
      </c>
    </row>
    <row r="35" spans="1:19" s="6" customFormat="1" ht="24.75" customHeight="1">
      <c r="A35" s="46"/>
      <c r="B35" s="51" t="s">
        <v>105</v>
      </c>
      <c r="C35" s="182"/>
      <c r="D35" s="48" t="s">
        <v>106</v>
      </c>
      <c r="E35" s="49" t="s">
        <v>107</v>
      </c>
      <c r="F35" s="50" t="s">
        <v>83</v>
      </c>
      <c r="G35" s="24">
        <f t="shared" si="22"/>
        <v>2519</v>
      </c>
      <c r="H35" s="25">
        <f t="shared" si="30"/>
        <v>9235.3513298928137</v>
      </c>
      <c r="I35" s="25">
        <f t="shared" si="23"/>
        <v>23263850</v>
      </c>
      <c r="J35" s="24">
        <f t="shared" si="23"/>
        <v>1271</v>
      </c>
      <c r="K35" s="25">
        <f t="shared" si="31"/>
        <v>4739.0676632572777</v>
      </c>
      <c r="L35" s="25">
        <f t="shared" ref="L35:M35" si="34">L115+L210</f>
        <v>6023355</v>
      </c>
      <c r="M35" s="24">
        <f t="shared" si="34"/>
        <v>1271</v>
      </c>
      <c r="N35" s="25">
        <f t="shared" si="33"/>
        <v>4739.0676632572777</v>
      </c>
      <c r="O35" s="25">
        <f t="shared" si="27"/>
        <v>6023355</v>
      </c>
      <c r="P35" s="25">
        <f t="shared" si="12"/>
        <v>1248</v>
      </c>
      <c r="Q35" s="26">
        <f t="shared" si="13"/>
        <v>0.50456530369194119</v>
      </c>
      <c r="R35" s="25">
        <f t="shared" si="28"/>
        <v>17240495</v>
      </c>
      <c r="S35" s="26">
        <f t="shared" si="29"/>
        <v>0.25891479699189945</v>
      </c>
    </row>
    <row r="36" spans="1:19" s="6" customFormat="1" ht="36.75" customHeight="1">
      <c r="A36" s="46"/>
      <c r="B36" s="51" t="s">
        <v>108</v>
      </c>
      <c r="C36" s="182"/>
      <c r="D36" s="48" t="s">
        <v>109</v>
      </c>
      <c r="E36" s="49" t="s">
        <v>110</v>
      </c>
      <c r="F36" s="50" t="s">
        <v>83</v>
      </c>
      <c r="G36" s="24">
        <f t="shared" si="22"/>
        <v>431</v>
      </c>
      <c r="H36" s="25">
        <f t="shared" ref="H36:H38" si="35">IF(G36&lt;&gt;0,I36/G36,0)</f>
        <v>27576.264501160094</v>
      </c>
      <c r="I36" s="25">
        <f t="shared" ref="I36:J36" si="36">I116+I211</f>
        <v>11885370</v>
      </c>
      <c r="J36" s="24">
        <f t="shared" si="36"/>
        <v>0</v>
      </c>
      <c r="K36" s="25">
        <f t="shared" ref="K36:K38" si="37">IF(J36&lt;&gt;0,L36/J36,0)</f>
        <v>0</v>
      </c>
      <c r="L36" s="25">
        <f t="shared" ref="L36:M36" si="38">L116+L211</f>
        <v>0</v>
      </c>
      <c r="M36" s="24">
        <f t="shared" si="38"/>
        <v>0</v>
      </c>
      <c r="N36" s="25">
        <f t="shared" ref="N36:N38" si="39">IF(M36&lt;&gt;0,O36/M36,0)</f>
        <v>0</v>
      </c>
      <c r="O36" s="25">
        <f t="shared" si="27"/>
        <v>0</v>
      </c>
      <c r="P36" s="25">
        <f t="shared" ref="P36:P38" si="40">G36-M36</f>
        <v>431</v>
      </c>
      <c r="Q36" s="26">
        <f t="shared" ref="Q36:Q38" si="41">IF(G36&lt;&gt;0,M36/G36,0)</f>
        <v>0</v>
      </c>
      <c r="R36" s="25">
        <f t="shared" ref="R36:R38" si="42">I36-O36</f>
        <v>11885370</v>
      </c>
      <c r="S36" s="26">
        <f t="shared" ref="S36:S38" si="43">IF(I36&lt;&gt;0,O36/I36,0)</f>
        <v>0</v>
      </c>
    </row>
    <row r="37" spans="1:19" s="6" customFormat="1" ht="31.5">
      <c r="A37" s="46"/>
      <c r="B37" s="51" t="s">
        <v>111</v>
      </c>
      <c r="C37" s="182"/>
      <c r="D37" s="48" t="s">
        <v>112</v>
      </c>
      <c r="E37" s="49" t="s">
        <v>113</v>
      </c>
      <c r="F37" s="50" t="s">
        <v>83</v>
      </c>
      <c r="G37" s="24">
        <f t="shared" si="22"/>
        <v>826</v>
      </c>
      <c r="H37" s="25">
        <f t="shared" si="35"/>
        <v>2094.8547215496369</v>
      </c>
      <c r="I37" s="25">
        <f t="shared" ref="I37:J37" si="44">I117+I212</f>
        <v>1730350</v>
      </c>
      <c r="J37" s="24">
        <f t="shared" si="44"/>
        <v>183</v>
      </c>
      <c r="K37" s="25">
        <f t="shared" si="37"/>
        <v>2095.0819672131147</v>
      </c>
      <c r="L37" s="25">
        <f t="shared" ref="L37:M37" si="45">L117+L212</f>
        <v>383400</v>
      </c>
      <c r="M37" s="24">
        <f t="shared" si="45"/>
        <v>183</v>
      </c>
      <c r="N37" s="25">
        <f t="shared" si="39"/>
        <v>2095.0819672131147</v>
      </c>
      <c r="O37" s="25">
        <f t="shared" si="27"/>
        <v>383400</v>
      </c>
      <c r="P37" s="25">
        <f t="shared" si="40"/>
        <v>643</v>
      </c>
      <c r="Q37" s="26">
        <f t="shared" si="41"/>
        <v>0.2215496368038741</v>
      </c>
      <c r="R37" s="25">
        <f t="shared" si="42"/>
        <v>1346950</v>
      </c>
      <c r="S37" s="26">
        <f t="shared" si="43"/>
        <v>0.2215736700667495</v>
      </c>
    </row>
    <row r="38" spans="1:19" s="6" customFormat="1" ht="31.5">
      <c r="A38" s="46"/>
      <c r="B38" s="51" t="s">
        <v>114</v>
      </c>
      <c r="C38" s="182"/>
      <c r="D38" s="48" t="s">
        <v>115</v>
      </c>
      <c r="E38" s="49" t="s">
        <v>116</v>
      </c>
      <c r="F38" s="50" t="s">
        <v>83</v>
      </c>
      <c r="G38" s="24">
        <f t="shared" si="22"/>
        <v>414</v>
      </c>
      <c r="H38" s="25">
        <f t="shared" si="35"/>
        <v>3713.840579710145</v>
      </c>
      <c r="I38" s="25">
        <f t="shared" ref="I38:J38" si="46">I118+I213</f>
        <v>1537530</v>
      </c>
      <c r="J38" s="24">
        <f t="shared" si="46"/>
        <v>2</v>
      </c>
      <c r="K38" s="25">
        <f t="shared" si="37"/>
        <v>3713.83</v>
      </c>
      <c r="L38" s="25">
        <f t="shared" ref="L38:M38" si="47">L118+L213</f>
        <v>7427.66</v>
      </c>
      <c r="M38" s="24">
        <f t="shared" si="47"/>
        <v>2</v>
      </c>
      <c r="N38" s="25">
        <f t="shared" si="39"/>
        <v>3713.83</v>
      </c>
      <c r="O38" s="25">
        <f t="shared" si="27"/>
        <v>7427.66</v>
      </c>
      <c r="P38" s="25">
        <f t="shared" si="40"/>
        <v>412</v>
      </c>
      <c r="Q38" s="26">
        <f t="shared" si="41"/>
        <v>4.830917874396135E-3</v>
      </c>
      <c r="R38" s="25">
        <f t="shared" si="42"/>
        <v>1530102.34</v>
      </c>
      <c r="S38" s="26">
        <f t="shared" si="43"/>
        <v>4.830904112440082E-3</v>
      </c>
    </row>
    <row r="39" spans="1:19" s="6" customFormat="1" ht="31.5">
      <c r="A39" s="46"/>
      <c r="B39" s="51" t="s">
        <v>117</v>
      </c>
      <c r="C39" s="182"/>
      <c r="D39" s="48" t="s">
        <v>118</v>
      </c>
      <c r="E39" s="49" t="s">
        <v>119</v>
      </c>
      <c r="F39" s="50" t="s">
        <v>44</v>
      </c>
      <c r="G39" s="24">
        <f t="shared" si="22"/>
        <v>140042</v>
      </c>
      <c r="H39" s="25">
        <f t="shared" si="30"/>
        <v>1825.9400037131718</v>
      </c>
      <c r="I39" s="25">
        <f t="shared" ref="I39:J45" si="48">I119+I214</f>
        <v>255708290</v>
      </c>
      <c r="J39" s="24">
        <f t="shared" si="48"/>
        <v>5654</v>
      </c>
      <c r="K39" s="25">
        <f t="shared" si="31"/>
        <v>2020.0899823134064</v>
      </c>
      <c r="L39" s="25">
        <f t="shared" ref="L39:M41" si="49">L119+L214</f>
        <v>11421588.76</v>
      </c>
      <c r="M39" s="24">
        <f t="shared" si="49"/>
        <v>5654</v>
      </c>
      <c r="N39" s="25">
        <f t="shared" si="33"/>
        <v>2020.0899823134064</v>
      </c>
      <c r="O39" s="25">
        <f t="shared" si="27"/>
        <v>11421588.76</v>
      </c>
      <c r="P39" s="25">
        <f t="shared" si="12"/>
        <v>134388</v>
      </c>
      <c r="Q39" s="26">
        <f t="shared" si="13"/>
        <v>4.0373602205052768E-2</v>
      </c>
      <c r="R39" s="25">
        <f t="shared" si="28"/>
        <v>244286701.24000001</v>
      </c>
      <c r="S39" s="26">
        <f t="shared" si="29"/>
        <v>4.4666478196698278E-2</v>
      </c>
    </row>
    <row r="40" spans="1:19" s="6" customFormat="1">
      <c r="A40" s="46"/>
      <c r="B40" s="51" t="s">
        <v>120</v>
      </c>
      <c r="C40" s="182"/>
      <c r="D40" s="48" t="s">
        <v>121</v>
      </c>
      <c r="E40" s="49" t="s">
        <v>122</v>
      </c>
      <c r="F40" s="50" t="s">
        <v>44</v>
      </c>
      <c r="G40" s="24">
        <f t="shared" si="22"/>
        <v>3743</v>
      </c>
      <c r="H40" s="25">
        <f t="shared" ref="H40" si="50">IF(G40&lt;&gt;0,I40/G40,0)</f>
        <v>2688.7389794282658</v>
      </c>
      <c r="I40" s="25">
        <f t="shared" si="48"/>
        <v>10063949.999999998</v>
      </c>
      <c r="J40" s="24">
        <f t="shared" si="48"/>
        <v>1369</v>
      </c>
      <c r="K40" s="25">
        <f t="shared" ref="K40" si="51">IF(J40&lt;&gt;0,L40/J40,0)</f>
        <v>2701.84</v>
      </c>
      <c r="L40" s="25">
        <f t="shared" si="49"/>
        <v>3698818.96</v>
      </c>
      <c r="M40" s="24">
        <f t="shared" si="49"/>
        <v>1369</v>
      </c>
      <c r="N40" s="25">
        <f t="shared" ref="N40" si="52">IF(M40&lt;&gt;0,O40/M40,0)</f>
        <v>2701.84</v>
      </c>
      <c r="O40" s="25">
        <f t="shared" si="27"/>
        <v>3698818.96</v>
      </c>
      <c r="P40" s="25">
        <f t="shared" si="12"/>
        <v>2374</v>
      </c>
      <c r="Q40" s="26">
        <f t="shared" si="13"/>
        <v>0.36574939887790542</v>
      </c>
      <c r="R40" s="25">
        <f t="shared" si="28"/>
        <v>6365131.0399999982</v>
      </c>
      <c r="S40" s="26">
        <f t="shared" si="29"/>
        <v>0.36753153185379506</v>
      </c>
    </row>
    <row r="41" spans="1:19" s="6" customFormat="1">
      <c r="A41" s="46"/>
      <c r="B41" s="51" t="s">
        <v>123</v>
      </c>
      <c r="C41" s="182"/>
      <c r="D41" s="48" t="s">
        <v>124</v>
      </c>
      <c r="E41" s="49" t="s">
        <v>125</v>
      </c>
      <c r="F41" s="50" t="s">
        <v>44</v>
      </c>
      <c r="G41" s="24">
        <f t="shared" si="22"/>
        <v>183486</v>
      </c>
      <c r="H41" s="25">
        <f t="shared" si="4"/>
        <v>4756.7999738399667</v>
      </c>
      <c r="I41" s="25">
        <f t="shared" si="48"/>
        <v>872806200.00000012</v>
      </c>
      <c r="J41" s="24">
        <f t="shared" si="48"/>
        <v>17089</v>
      </c>
      <c r="K41" s="25">
        <f t="shared" si="24"/>
        <v>3966.3097559833814</v>
      </c>
      <c r="L41" s="25">
        <f t="shared" si="49"/>
        <v>67780267.420000002</v>
      </c>
      <c r="M41" s="24">
        <f t="shared" si="49"/>
        <v>17089</v>
      </c>
      <c r="N41" s="25">
        <f t="shared" si="26"/>
        <v>3966.3097559833814</v>
      </c>
      <c r="O41" s="25">
        <f t="shared" si="27"/>
        <v>67780267.420000002</v>
      </c>
      <c r="P41" s="25">
        <f t="shared" si="12"/>
        <v>166397</v>
      </c>
      <c r="Q41" s="26">
        <f t="shared" si="13"/>
        <v>9.3135171075722403E-2</v>
      </c>
      <c r="R41" s="25">
        <f t="shared" si="28"/>
        <v>805025932.58000016</v>
      </c>
      <c r="S41" s="26">
        <f t="shared" si="29"/>
        <v>7.7657866568775505E-2</v>
      </c>
    </row>
    <row r="42" spans="1:19" s="6" customFormat="1">
      <c r="A42" s="46"/>
      <c r="B42" s="51" t="s">
        <v>126</v>
      </c>
      <c r="C42" s="182"/>
      <c r="D42" s="48" t="s">
        <v>127</v>
      </c>
      <c r="E42" s="49" t="s">
        <v>128</v>
      </c>
      <c r="F42" s="50" t="s">
        <v>44</v>
      </c>
      <c r="G42" s="24">
        <f t="shared" si="22"/>
        <v>30003</v>
      </c>
      <c r="H42" s="25">
        <f t="shared" ref="H42:H48" si="53">IF(G42&lt;&gt;0,I42/G42,0)</f>
        <v>8078.6201379862005</v>
      </c>
      <c r="I42" s="25">
        <f t="shared" si="48"/>
        <v>242382839.99999997</v>
      </c>
      <c r="J42" s="24">
        <f t="shared" si="48"/>
        <v>2045</v>
      </c>
      <c r="K42" s="25">
        <f t="shared" ref="K42:K48" si="54">IF(J42&lt;&gt;0,L42/J42,0)</f>
        <v>6321.0283031784847</v>
      </c>
      <c r="L42" s="25">
        <f t="shared" ref="L42:M42" si="55">L122+L217</f>
        <v>12926502.880000001</v>
      </c>
      <c r="M42" s="24">
        <f t="shared" si="55"/>
        <v>2045</v>
      </c>
      <c r="N42" s="25">
        <f t="shared" ref="N42:N48" si="56">IF(M42&lt;&gt;0,O42/M42,0)</f>
        <v>6321.0283031784847</v>
      </c>
      <c r="O42" s="25">
        <f t="shared" si="27"/>
        <v>12926502.880000001</v>
      </c>
      <c r="P42" s="25">
        <f t="shared" si="12"/>
        <v>27958</v>
      </c>
      <c r="Q42" s="26">
        <f t="shared" si="13"/>
        <v>6.8159850681598508E-2</v>
      </c>
      <c r="R42" s="25">
        <f t="shared" si="28"/>
        <v>229456337.11999997</v>
      </c>
      <c r="S42" s="26">
        <f t="shared" si="29"/>
        <v>5.3330932503307588E-2</v>
      </c>
    </row>
    <row r="43" spans="1:19" s="6" customFormat="1">
      <c r="A43" s="46"/>
      <c r="B43" s="51" t="s">
        <v>129</v>
      </c>
      <c r="C43" s="182"/>
      <c r="D43" s="48" t="s">
        <v>130</v>
      </c>
      <c r="E43" s="49" t="s">
        <v>131</v>
      </c>
      <c r="F43" s="50" t="s">
        <v>44</v>
      </c>
      <c r="G43" s="24">
        <f t="shared" si="22"/>
        <v>39826</v>
      </c>
      <c r="H43" s="25">
        <f t="shared" si="53"/>
        <v>2821.5999598252397</v>
      </c>
      <c r="I43" s="25">
        <f t="shared" si="48"/>
        <v>112373040</v>
      </c>
      <c r="J43" s="24">
        <f t="shared" si="48"/>
        <v>3044</v>
      </c>
      <c r="K43" s="25">
        <f t="shared" si="54"/>
        <v>2621.5137976346914</v>
      </c>
      <c r="L43" s="25">
        <f t="shared" ref="L43:M43" si="57">L123+L218</f>
        <v>7979888</v>
      </c>
      <c r="M43" s="24">
        <f t="shared" si="57"/>
        <v>3044</v>
      </c>
      <c r="N43" s="25">
        <f t="shared" si="56"/>
        <v>2621.5137976346914</v>
      </c>
      <c r="O43" s="25">
        <f t="shared" si="27"/>
        <v>7979888</v>
      </c>
      <c r="P43" s="25">
        <f t="shared" si="12"/>
        <v>36782</v>
      </c>
      <c r="Q43" s="26">
        <f t="shared" si="13"/>
        <v>7.6432481293627272E-2</v>
      </c>
      <c r="R43" s="25">
        <f t="shared" si="28"/>
        <v>104393152</v>
      </c>
      <c r="S43" s="26">
        <f t="shared" si="29"/>
        <v>7.1012477725974132E-2</v>
      </c>
    </row>
    <row r="44" spans="1:19" s="6" customFormat="1">
      <c r="A44" s="46"/>
      <c r="B44" s="51" t="s">
        <v>132</v>
      </c>
      <c r="C44" s="182"/>
      <c r="D44" s="48" t="s">
        <v>133</v>
      </c>
      <c r="E44" s="49" t="s">
        <v>134</v>
      </c>
      <c r="F44" s="50" t="s">
        <v>44</v>
      </c>
      <c r="G44" s="24">
        <f t="shared" si="22"/>
        <v>92561</v>
      </c>
      <c r="H44" s="25">
        <f t="shared" si="53"/>
        <v>5080.8399866034288</v>
      </c>
      <c r="I44" s="25">
        <f t="shared" si="48"/>
        <v>470287630</v>
      </c>
      <c r="J44" s="24">
        <f t="shared" si="48"/>
        <v>9735</v>
      </c>
      <c r="K44" s="25">
        <f t="shared" si="54"/>
        <v>4196.6895737031327</v>
      </c>
      <c r="L44" s="25">
        <f t="shared" ref="L44:M44" si="58">L124+L219</f>
        <v>40854773</v>
      </c>
      <c r="M44" s="24">
        <f t="shared" si="58"/>
        <v>9735</v>
      </c>
      <c r="N44" s="25">
        <f t="shared" si="56"/>
        <v>4196.6895737031327</v>
      </c>
      <c r="O44" s="25">
        <f t="shared" si="27"/>
        <v>40854773</v>
      </c>
      <c r="P44" s="25">
        <f t="shared" si="12"/>
        <v>82826</v>
      </c>
      <c r="Q44" s="26">
        <f t="shared" si="13"/>
        <v>0.10517388532967449</v>
      </c>
      <c r="R44" s="25">
        <f t="shared" si="28"/>
        <v>429432857</v>
      </c>
      <c r="S44" s="26">
        <f t="shared" si="29"/>
        <v>8.687188519077145E-2</v>
      </c>
    </row>
    <row r="45" spans="1:19" s="6" customFormat="1" ht="31.5">
      <c r="A45" s="46"/>
      <c r="B45" s="51" t="s">
        <v>135</v>
      </c>
      <c r="C45" s="182"/>
      <c r="D45" s="48" t="s">
        <v>136</v>
      </c>
      <c r="E45" s="49" t="s">
        <v>137</v>
      </c>
      <c r="F45" s="50" t="s">
        <v>44</v>
      </c>
      <c r="G45" s="24">
        <f t="shared" si="22"/>
        <v>12026</v>
      </c>
      <c r="H45" s="25">
        <f t="shared" si="53"/>
        <v>2106.395310161317</v>
      </c>
      <c r="I45" s="28">
        <f t="shared" si="48"/>
        <v>25331510</v>
      </c>
      <c r="J45" s="24">
        <f t="shared" si="48"/>
        <v>72</v>
      </c>
      <c r="K45" s="25">
        <f t="shared" si="54"/>
        <v>802.20666666666659</v>
      </c>
      <c r="L45" s="28">
        <f>L125+L220</f>
        <v>57758.879999999997</v>
      </c>
      <c r="M45" s="24">
        <f>M125+M220</f>
        <v>72</v>
      </c>
      <c r="N45" s="25">
        <f t="shared" si="56"/>
        <v>802.20666666666659</v>
      </c>
      <c r="O45" s="28">
        <f t="shared" si="27"/>
        <v>57758.879999999997</v>
      </c>
      <c r="P45" s="25">
        <f t="shared" ref="P45" si="59">G45-M45</f>
        <v>11954</v>
      </c>
      <c r="Q45" s="26">
        <f t="shared" ref="Q45" si="60">IF(G45&lt;&gt;0,M45/G45,0)</f>
        <v>5.9870281057708297E-3</v>
      </c>
      <c r="R45" s="25">
        <f t="shared" ref="R45" si="61">I45-O45</f>
        <v>25273751.120000001</v>
      </c>
      <c r="S45" s="26">
        <f t="shared" ref="S45" si="62">IF(I45&lt;&gt;0,O45/I45,0)</f>
        <v>2.2801198981031922E-3</v>
      </c>
    </row>
    <row r="46" spans="1:19" s="6" customFormat="1">
      <c r="A46" s="46"/>
      <c r="B46" s="51" t="s">
        <v>138</v>
      </c>
      <c r="C46" s="182"/>
      <c r="D46" s="48" t="s">
        <v>139</v>
      </c>
      <c r="E46" s="49" t="s">
        <v>140</v>
      </c>
      <c r="F46" s="50" t="s">
        <v>44</v>
      </c>
      <c r="G46" s="24">
        <f t="shared" si="22"/>
        <v>646</v>
      </c>
      <c r="H46" s="25">
        <f t="shared" ref="H46:H47" si="63">IF(G46&lt;&gt;0,I46/G46,0)</f>
        <v>6939.8142414860695</v>
      </c>
      <c r="I46" s="28">
        <f t="shared" ref="I46:J46" si="64">I126+I221</f>
        <v>4483120.0000000009</v>
      </c>
      <c r="J46" s="24">
        <f t="shared" si="64"/>
        <v>2</v>
      </c>
      <c r="K46" s="25">
        <f t="shared" ref="K46:K47" si="65">IF(J46&lt;&gt;0,L46/J46,0)</f>
        <v>867.48</v>
      </c>
      <c r="L46" s="28">
        <f t="shared" ref="L46:M46" si="66">L126+L221</f>
        <v>1734.96</v>
      </c>
      <c r="M46" s="24">
        <f t="shared" si="66"/>
        <v>2</v>
      </c>
      <c r="N46" s="25">
        <f t="shared" ref="N46:N47" si="67">IF(M46&lt;&gt;0,O46/M46,0)</f>
        <v>867.48</v>
      </c>
      <c r="O46" s="28">
        <f t="shared" si="27"/>
        <v>1734.96</v>
      </c>
      <c r="P46" s="25">
        <f t="shared" ref="P46:P47" si="68">G46-M46</f>
        <v>644</v>
      </c>
      <c r="Q46" s="26">
        <f t="shared" ref="Q46:Q47" si="69">IF(G46&lt;&gt;0,M46/G46,0)</f>
        <v>3.0959752321981426E-3</v>
      </c>
      <c r="R46" s="25">
        <f t="shared" ref="R46:R47" si="70">I46-O46</f>
        <v>4481385.040000001</v>
      </c>
      <c r="S46" s="26">
        <f t="shared" ref="S46:S47" si="71">IF(I46&lt;&gt;0,O46/I46,0)</f>
        <v>3.8699834044147817E-4</v>
      </c>
    </row>
    <row r="47" spans="1:19" s="6" customFormat="1">
      <c r="A47" s="46"/>
      <c r="B47" s="51" t="s">
        <v>141</v>
      </c>
      <c r="C47" s="182"/>
      <c r="D47" s="48" t="s">
        <v>142</v>
      </c>
      <c r="E47" s="49" t="s">
        <v>143</v>
      </c>
      <c r="F47" s="50" t="s">
        <v>44</v>
      </c>
      <c r="G47" s="24">
        <f t="shared" si="22"/>
        <v>11380</v>
      </c>
      <c r="H47" s="25">
        <f t="shared" si="63"/>
        <v>1832.020210896309</v>
      </c>
      <c r="I47" s="28">
        <f t="shared" ref="I47:J47" si="72">I127+I222</f>
        <v>20848389.999999996</v>
      </c>
      <c r="J47" s="24">
        <f t="shared" si="72"/>
        <v>70</v>
      </c>
      <c r="K47" s="25">
        <f t="shared" si="65"/>
        <v>800.34171428571426</v>
      </c>
      <c r="L47" s="28">
        <f t="shared" ref="L47:M47" si="73">L127+L222</f>
        <v>56023.92</v>
      </c>
      <c r="M47" s="24">
        <f t="shared" si="73"/>
        <v>70</v>
      </c>
      <c r="N47" s="25">
        <f t="shared" si="67"/>
        <v>800.34171428571426</v>
      </c>
      <c r="O47" s="28">
        <f t="shared" si="27"/>
        <v>56023.92</v>
      </c>
      <c r="P47" s="25">
        <f t="shared" si="68"/>
        <v>11310</v>
      </c>
      <c r="Q47" s="26">
        <f t="shared" si="69"/>
        <v>6.1511423550087872E-3</v>
      </c>
      <c r="R47" s="25">
        <f t="shared" si="70"/>
        <v>20792366.079999994</v>
      </c>
      <c r="S47" s="26">
        <f t="shared" si="71"/>
        <v>2.6872060624345577E-3</v>
      </c>
    </row>
    <row r="48" spans="1:19" s="6" customFormat="1">
      <c r="A48" s="46"/>
      <c r="B48" s="51" t="s">
        <v>144</v>
      </c>
      <c r="C48" s="183"/>
      <c r="D48" s="48" t="s">
        <v>145</v>
      </c>
      <c r="E48" s="49" t="s">
        <v>146</v>
      </c>
      <c r="F48" s="50" t="s">
        <v>44</v>
      </c>
      <c r="G48" s="24">
        <f t="shared" si="22"/>
        <v>21865</v>
      </c>
      <c r="H48" s="25">
        <f t="shared" si="53"/>
        <v>6130.5259547221585</v>
      </c>
      <c r="I48" s="25">
        <f>I128+I223</f>
        <v>134043950</v>
      </c>
      <c r="J48" s="24">
        <f>J128+J223</f>
        <v>1311</v>
      </c>
      <c r="K48" s="25">
        <f t="shared" si="54"/>
        <v>1435.3695652173913</v>
      </c>
      <c r="L48" s="25">
        <f t="shared" ref="L48:M48" si="74">L128+L223</f>
        <v>1881769.5</v>
      </c>
      <c r="M48" s="24">
        <f t="shared" si="74"/>
        <v>1311</v>
      </c>
      <c r="N48" s="25">
        <f t="shared" si="56"/>
        <v>1435.3695652173913</v>
      </c>
      <c r="O48" s="25">
        <f t="shared" si="27"/>
        <v>1881769.5</v>
      </c>
      <c r="P48" s="25">
        <f t="shared" si="12"/>
        <v>20554</v>
      </c>
      <c r="Q48" s="26">
        <f t="shared" si="13"/>
        <v>5.9958838326091925E-2</v>
      </c>
      <c r="R48" s="25">
        <f t="shared" si="28"/>
        <v>132162180.5</v>
      </c>
      <c r="S48" s="26">
        <f t="shared" si="29"/>
        <v>1.403845156756422E-2</v>
      </c>
    </row>
    <row r="49" spans="1:19" s="6" customFormat="1" ht="15.75" customHeight="1">
      <c r="A49" s="46"/>
      <c r="B49" s="47" t="s">
        <v>147</v>
      </c>
      <c r="C49" s="178" t="s">
        <v>25</v>
      </c>
      <c r="D49" s="48" t="s">
        <v>148</v>
      </c>
      <c r="E49" s="57" t="s">
        <v>149</v>
      </c>
      <c r="F49" s="58" t="s">
        <v>150</v>
      </c>
      <c r="G49" s="59">
        <f>G129+G167+G224</f>
        <v>13771</v>
      </c>
      <c r="H49" s="25">
        <f t="shared" si="4"/>
        <v>35384.762399244792</v>
      </c>
      <c r="I49" s="60">
        <f>I129+I167+I224</f>
        <v>487283563</v>
      </c>
      <c r="J49" s="59">
        <f>J129+J167+J224</f>
        <v>3338</v>
      </c>
      <c r="K49" s="25">
        <f t="shared" si="24"/>
        <v>32663.43011084482</v>
      </c>
      <c r="L49" s="60">
        <f>L129+L167+L224</f>
        <v>109030529.71000001</v>
      </c>
      <c r="M49" s="59">
        <f>M129+M167+M224</f>
        <v>3338</v>
      </c>
      <c r="N49" s="25">
        <f t="shared" si="26"/>
        <v>29418.426303175554</v>
      </c>
      <c r="O49" s="60">
        <f>O129+O167+O224</f>
        <v>98198707</v>
      </c>
      <c r="P49" s="25">
        <f t="shared" si="12"/>
        <v>10433</v>
      </c>
      <c r="Q49" s="26">
        <f t="shared" si="13"/>
        <v>0.24239343548035727</v>
      </c>
      <c r="R49" s="25">
        <f t="shared" si="28"/>
        <v>389084856</v>
      </c>
      <c r="S49" s="26">
        <f t="shared" si="29"/>
        <v>0.20152271584009904</v>
      </c>
    </row>
    <row r="50" spans="1:19" s="6" customFormat="1">
      <c r="A50" s="46"/>
      <c r="B50" s="51" t="s">
        <v>151</v>
      </c>
      <c r="C50" s="179"/>
      <c r="D50" s="48" t="s">
        <v>152</v>
      </c>
      <c r="E50" s="57" t="s">
        <v>153</v>
      </c>
      <c r="F50" s="50" t="s">
        <v>154</v>
      </c>
      <c r="G50" s="59">
        <f>G130+G168+G225</f>
        <v>150468</v>
      </c>
      <c r="H50" s="25">
        <f>IF(G50&lt;&gt;0,I49/G50,0)</f>
        <v>3238.4531129542493</v>
      </c>
      <c r="I50" s="29" t="s">
        <v>18</v>
      </c>
      <c r="J50" s="59">
        <f>J130+J168+J225</f>
        <v>33887</v>
      </c>
      <c r="K50" s="25">
        <f>IF(J50&lt;&gt;0,L49/J50,0)</f>
        <v>3217.4736539085789</v>
      </c>
      <c r="L50" s="29" t="s">
        <v>18</v>
      </c>
      <c r="M50" s="59">
        <f>M130+M168+M225</f>
        <v>33887</v>
      </c>
      <c r="N50" s="25">
        <f>IF(M50&lt;&gt;0,O49/M50,0)</f>
        <v>2897.8282822321244</v>
      </c>
      <c r="O50" s="29" t="s">
        <v>18</v>
      </c>
      <c r="P50" s="25">
        <f t="shared" si="12"/>
        <v>116581</v>
      </c>
      <c r="Q50" s="26">
        <f t="shared" si="13"/>
        <v>0.22521067602413802</v>
      </c>
      <c r="R50" s="24" t="s">
        <v>18</v>
      </c>
      <c r="S50" s="24" t="s">
        <v>18</v>
      </c>
    </row>
    <row r="51" spans="1:19" s="6" customFormat="1">
      <c r="A51" s="46"/>
      <c r="B51" s="51" t="s">
        <v>155</v>
      </c>
      <c r="C51" s="179"/>
      <c r="D51" s="48" t="s">
        <v>156</v>
      </c>
      <c r="E51" s="61" t="s">
        <v>157</v>
      </c>
      <c r="F51" s="50" t="s">
        <v>21</v>
      </c>
      <c r="G51" s="59">
        <f>G131+G226</f>
        <v>596</v>
      </c>
      <c r="H51" s="25">
        <f t="shared" si="4"/>
        <v>19704.340604026846</v>
      </c>
      <c r="I51" s="60">
        <f>I131+I226</f>
        <v>11743787</v>
      </c>
      <c r="J51" s="59">
        <f>J131+J226</f>
        <v>140</v>
      </c>
      <c r="K51" s="25">
        <f t="shared" ref="K51:K53" si="75">IF(J51&lt;&gt;0,L51/J51,0)</f>
        <v>14224.460714285715</v>
      </c>
      <c r="L51" s="60">
        <f>L131+L226</f>
        <v>1991424.5</v>
      </c>
      <c r="M51" s="59">
        <f>M131+M226</f>
        <v>140</v>
      </c>
      <c r="N51" s="25">
        <f t="shared" ref="N51:N53" si="76">IF(M51&lt;&gt;0,O51/M51,0)</f>
        <v>14061.65</v>
      </c>
      <c r="O51" s="60">
        <f>O131+O226</f>
        <v>1968631</v>
      </c>
      <c r="P51" s="25">
        <f t="shared" si="12"/>
        <v>456</v>
      </c>
      <c r="Q51" s="26">
        <f t="shared" si="13"/>
        <v>0.2348993288590604</v>
      </c>
      <c r="R51" s="25">
        <f>I51-O51</f>
        <v>9775156</v>
      </c>
      <c r="S51" s="26">
        <f>IF(I51&lt;&gt;0,O51/I51,0)</f>
        <v>0.16763170176707054</v>
      </c>
    </row>
    <row r="52" spans="1:19" s="6" customFormat="1" ht="18" customHeight="1">
      <c r="A52" s="46"/>
      <c r="B52" s="51" t="s">
        <v>158</v>
      </c>
      <c r="C52" s="179"/>
      <c r="D52" s="48" t="s">
        <v>159</v>
      </c>
      <c r="E52" s="61" t="s">
        <v>160</v>
      </c>
      <c r="F52" s="58" t="s">
        <v>161</v>
      </c>
      <c r="G52" s="59">
        <f>G132+G227</f>
        <v>0</v>
      </c>
      <c r="H52" s="25">
        <f t="shared" si="4"/>
        <v>0</v>
      </c>
      <c r="I52" s="60">
        <f>I132+I227</f>
        <v>0</v>
      </c>
      <c r="J52" s="59">
        <f>J132+J227</f>
        <v>0</v>
      </c>
      <c r="K52" s="25">
        <f t="shared" si="75"/>
        <v>0</v>
      </c>
      <c r="L52" s="60">
        <f>L132+L227</f>
        <v>0</v>
      </c>
      <c r="M52" s="59">
        <f>M132+M227</f>
        <v>0</v>
      </c>
      <c r="N52" s="25">
        <f t="shared" si="76"/>
        <v>0</v>
      </c>
      <c r="O52" s="60">
        <f>O132+O227</f>
        <v>0</v>
      </c>
      <c r="P52" s="25">
        <f t="shared" si="12"/>
        <v>0</v>
      </c>
      <c r="Q52" s="26">
        <f t="shared" si="13"/>
        <v>0</v>
      </c>
      <c r="R52" s="25">
        <f>I52-O52</f>
        <v>0</v>
      </c>
      <c r="S52" s="26">
        <f>IF(I52&lt;&gt;0,O52/I52,0)</f>
        <v>0</v>
      </c>
    </row>
    <row r="53" spans="1:19" s="5" customFormat="1" ht="33.75" customHeight="1">
      <c r="A53" s="46"/>
      <c r="B53" s="51" t="s">
        <v>162</v>
      </c>
      <c r="C53" s="179"/>
      <c r="D53" s="48" t="s">
        <v>163</v>
      </c>
      <c r="E53" s="61" t="s">
        <v>164</v>
      </c>
      <c r="F53" s="50" t="s">
        <v>21</v>
      </c>
      <c r="G53" s="24">
        <f>G49+G59</f>
        <v>46663</v>
      </c>
      <c r="H53" s="25">
        <f t="shared" si="4"/>
        <v>61620.926215631225</v>
      </c>
      <c r="I53" s="25">
        <f>I49+I59</f>
        <v>2875417280</v>
      </c>
      <c r="J53" s="24">
        <f>J49+J59</f>
        <v>11252</v>
      </c>
      <c r="K53" s="25">
        <f t="shared" si="75"/>
        <v>52188.267305367939</v>
      </c>
      <c r="L53" s="25">
        <f>L49+L59</f>
        <v>587222383.72000003</v>
      </c>
      <c r="M53" s="24">
        <f>M49+M59</f>
        <v>11252</v>
      </c>
      <c r="N53" s="25">
        <f t="shared" si="76"/>
        <v>48478.431389975114</v>
      </c>
      <c r="O53" s="25">
        <f>O49+O59</f>
        <v>545479310</v>
      </c>
      <c r="P53" s="25">
        <f t="shared" si="12"/>
        <v>35411</v>
      </c>
      <c r="Q53" s="26">
        <f t="shared" si="13"/>
        <v>0.24113323189679189</v>
      </c>
      <c r="R53" s="25">
        <f>I53-O53</f>
        <v>2329937970</v>
      </c>
      <c r="S53" s="26">
        <f>IF(I53&lt;&gt;0,O53/I53,0)</f>
        <v>0.18970440005145967</v>
      </c>
    </row>
    <row r="54" spans="1:19" s="6" customFormat="1">
      <c r="A54" s="46"/>
      <c r="B54" s="51" t="s">
        <v>151</v>
      </c>
      <c r="C54" s="179"/>
      <c r="D54" s="62" t="s">
        <v>165</v>
      </c>
      <c r="E54" s="61" t="s">
        <v>166</v>
      </c>
      <c r="F54" s="58" t="s">
        <v>154</v>
      </c>
      <c r="G54" s="63">
        <f>G50+G60</f>
        <v>324407</v>
      </c>
      <c r="H54" s="25">
        <f>IF(G54&lt;&gt;0,I53/G54,0)</f>
        <v>8863.6104646323911</v>
      </c>
      <c r="I54" s="29" t="s">
        <v>18</v>
      </c>
      <c r="J54" s="63">
        <f>J50+J60</f>
        <v>72376</v>
      </c>
      <c r="K54" s="25">
        <f>IF(J54&lt;&gt;0,L53/J54,0)</f>
        <v>8113.4959616447441</v>
      </c>
      <c r="L54" s="29" t="s">
        <v>18</v>
      </c>
      <c r="M54" s="63">
        <f>M50+M60</f>
        <v>72376</v>
      </c>
      <c r="N54" s="25">
        <f>IF(M54&lt;&gt;0,O53/M54,0)</f>
        <v>7536.7429810987069</v>
      </c>
      <c r="O54" s="29" t="s">
        <v>18</v>
      </c>
      <c r="P54" s="25">
        <f t="shared" si="12"/>
        <v>252031</v>
      </c>
      <c r="Q54" s="26">
        <f t="shared" si="13"/>
        <v>0.22310246079770166</v>
      </c>
      <c r="R54" s="27" t="s">
        <v>18</v>
      </c>
      <c r="S54" s="27" t="s">
        <v>18</v>
      </c>
    </row>
    <row r="55" spans="1:19" s="6" customFormat="1">
      <c r="A55" s="46"/>
      <c r="B55" s="51" t="s">
        <v>167</v>
      </c>
      <c r="C55" s="179"/>
      <c r="D55" s="48" t="s">
        <v>168</v>
      </c>
      <c r="E55" s="61" t="s">
        <v>169</v>
      </c>
      <c r="F55" s="50" t="s">
        <v>21</v>
      </c>
      <c r="G55" s="64">
        <f>G51+G61</f>
        <v>9582</v>
      </c>
      <c r="H55" s="25">
        <f t="shared" si="4"/>
        <v>144395.39031517427</v>
      </c>
      <c r="I55" s="65">
        <f>I51+I61</f>
        <v>1383596630</v>
      </c>
      <c r="J55" s="64">
        <f>J51+J61</f>
        <v>2049</v>
      </c>
      <c r="K55" s="25">
        <f t="shared" ref="K55:K57" si="77">IF(J55&lt;&gt;0,L55/J55,0)</f>
        <v>115768.99265007323</v>
      </c>
      <c r="L55" s="65">
        <f>L51+L61</f>
        <v>237210665.94000003</v>
      </c>
      <c r="M55" s="64">
        <f>M51+M61</f>
        <v>2049</v>
      </c>
      <c r="N55" s="25">
        <f t="shared" ref="N55:N57" si="78">IF(M55&lt;&gt;0,O55/M55,0)</f>
        <v>102319.71107857491</v>
      </c>
      <c r="O55" s="65">
        <f>O51+O61</f>
        <v>209653088</v>
      </c>
      <c r="P55" s="25">
        <f t="shared" si="12"/>
        <v>7533</v>
      </c>
      <c r="Q55" s="26">
        <f t="shared" si="13"/>
        <v>0.21383844708829056</v>
      </c>
      <c r="R55" s="25">
        <f>I55-O55</f>
        <v>1173943542</v>
      </c>
      <c r="S55" s="26">
        <f>IF(I55&lt;&gt;0,O55/I55,0)</f>
        <v>0.15152760815845584</v>
      </c>
    </row>
    <row r="56" spans="1:19" s="6" customFormat="1">
      <c r="A56" s="46"/>
      <c r="B56" s="51" t="s">
        <v>158</v>
      </c>
      <c r="C56" s="179"/>
      <c r="D56" s="48" t="s">
        <v>170</v>
      </c>
      <c r="E56" s="61" t="s">
        <v>171</v>
      </c>
      <c r="F56" s="58" t="s">
        <v>161</v>
      </c>
      <c r="G56" s="64">
        <f>G52+G62</f>
        <v>493</v>
      </c>
      <c r="H56" s="25">
        <f t="shared" si="4"/>
        <v>191256.26774847871</v>
      </c>
      <c r="I56" s="65">
        <f>I52+I62</f>
        <v>94289340</v>
      </c>
      <c r="J56" s="64">
        <f>J52+J62</f>
        <v>118</v>
      </c>
      <c r="K56" s="25">
        <f t="shared" si="77"/>
        <v>130465.4336440678</v>
      </c>
      <c r="L56" s="65">
        <f>L52+L62</f>
        <v>15394921.17</v>
      </c>
      <c r="M56" s="64">
        <f>M52+M62</f>
        <v>118</v>
      </c>
      <c r="N56" s="25">
        <f t="shared" si="78"/>
        <v>133636.44067796611</v>
      </c>
      <c r="O56" s="65">
        <f>O52+O62</f>
        <v>15769100</v>
      </c>
      <c r="P56" s="25">
        <f t="shared" si="12"/>
        <v>375</v>
      </c>
      <c r="Q56" s="26">
        <f t="shared" si="13"/>
        <v>0.23935091277890466</v>
      </c>
      <c r="R56" s="25">
        <f>I56-O56</f>
        <v>78520240</v>
      </c>
      <c r="S56" s="26">
        <f>IF(I56&lt;&gt;0,O56/I56,0)</f>
        <v>0.1672415991033557</v>
      </c>
    </row>
    <row r="57" spans="1:19" s="6" customFormat="1">
      <c r="A57" s="46"/>
      <c r="B57" s="51" t="s">
        <v>172</v>
      </c>
      <c r="C57" s="179"/>
      <c r="D57" s="61" t="s">
        <v>173</v>
      </c>
      <c r="E57" s="61" t="s">
        <v>174</v>
      </c>
      <c r="F57" s="50" t="s">
        <v>21</v>
      </c>
      <c r="G57" s="64">
        <f>G63</f>
        <v>858</v>
      </c>
      <c r="H57" s="25">
        <f t="shared" si="4"/>
        <v>69607.995337995337</v>
      </c>
      <c r="I57" s="65">
        <f>I63</f>
        <v>59723660</v>
      </c>
      <c r="J57" s="64">
        <f>J63</f>
        <v>12</v>
      </c>
      <c r="K57" s="25">
        <f t="shared" si="77"/>
        <v>93927.760000000009</v>
      </c>
      <c r="L57" s="65">
        <f>L63</f>
        <v>1127133.1200000001</v>
      </c>
      <c r="M57" s="64">
        <f>M63</f>
        <v>12</v>
      </c>
      <c r="N57" s="25">
        <f t="shared" si="78"/>
        <v>88083.75</v>
      </c>
      <c r="O57" s="65">
        <f>O63</f>
        <v>1057005</v>
      </c>
      <c r="P57" s="25">
        <f t="shared" si="12"/>
        <v>846</v>
      </c>
      <c r="Q57" s="26">
        <f t="shared" si="13"/>
        <v>1.3986013986013986E-2</v>
      </c>
      <c r="R57" s="25">
        <f>I57-O57</f>
        <v>58666655</v>
      </c>
      <c r="S57" s="26">
        <f>IF(I57&lt;&gt;0,O57/I57,0)</f>
        <v>1.7698262296717917E-2</v>
      </c>
    </row>
    <row r="58" spans="1:19" s="6" customFormat="1" ht="33.75" customHeight="1">
      <c r="A58" s="66"/>
      <c r="B58" s="67" t="s">
        <v>175</v>
      </c>
      <c r="C58" s="179"/>
      <c r="D58" s="68" t="s">
        <v>176</v>
      </c>
      <c r="E58" s="69" t="s">
        <v>177</v>
      </c>
      <c r="F58" s="70" t="s">
        <v>18</v>
      </c>
      <c r="G58" s="27" t="s">
        <v>18</v>
      </c>
      <c r="H58" s="27" t="s">
        <v>18</v>
      </c>
      <c r="I58" s="29">
        <f>I59+I64</f>
        <v>14935539446.999998</v>
      </c>
      <c r="J58" s="27" t="s">
        <v>18</v>
      </c>
      <c r="K58" s="27" t="s">
        <v>18</v>
      </c>
      <c r="L58" s="29">
        <f>L59+L64</f>
        <v>3225345646.8999996</v>
      </c>
      <c r="M58" s="27" t="s">
        <v>18</v>
      </c>
      <c r="N58" s="27" t="s">
        <v>18</v>
      </c>
      <c r="O58" s="29">
        <f>O59+O64</f>
        <v>3118643503</v>
      </c>
      <c r="P58" s="27" t="s">
        <v>18</v>
      </c>
      <c r="Q58" s="27" t="s">
        <v>18</v>
      </c>
      <c r="R58" s="29">
        <f>I58-O58</f>
        <v>11816895943.999998</v>
      </c>
      <c r="S58" s="31">
        <f>IF(I58&lt;&gt;0,O58/I58,0)</f>
        <v>0.20880688736197078</v>
      </c>
    </row>
    <row r="59" spans="1:19" s="6" customFormat="1" ht="20.25" customHeight="1">
      <c r="A59" s="71"/>
      <c r="B59" s="47" t="s">
        <v>178</v>
      </c>
      <c r="C59" s="179"/>
      <c r="D59" s="72" t="s">
        <v>179</v>
      </c>
      <c r="E59" s="61" t="s">
        <v>180</v>
      </c>
      <c r="F59" s="58" t="s">
        <v>150</v>
      </c>
      <c r="G59" s="64">
        <f>G139+G172+G234</f>
        <v>32892</v>
      </c>
      <c r="H59" s="25">
        <f t="shared" ref="H59:H68" si="79">IF(G59&lt;&gt;0,I59/G59,0)</f>
        <v>72605.30575823909</v>
      </c>
      <c r="I59" s="65">
        <f>I139+I172+I234</f>
        <v>2388133717</v>
      </c>
      <c r="J59" s="64">
        <f>J139+J172+J234</f>
        <v>7914</v>
      </c>
      <c r="K59" s="25">
        <f t="shared" ref="K59" si="80">IF(J59&lt;&gt;0,L59/J59,0)</f>
        <v>60423.53474981046</v>
      </c>
      <c r="L59" s="65">
        <f>L139+L172+L234</f>
        <v>478191854.00999999</v>
      </c>
      <c r="M59" s="64">
        <f>M139+M172+M234</f>
        <v>7914</v>
      </c>
      <c r="N59" s="25">
        <f t="shared" ref="N59" si="81">IF(M59&lt;&gt;0,O59/M59,0)</f>
        <v>56517.640005054331</v>
      </c>
      <c r="O59" s="65">
        <f>O139+O172+O234</f>
        <v>447280603</v>
      </c>
      <c r="P59" s="25">
        <f t="shared" ref="P59:P71" si="82">G59-M59</f>
        <v>24978</v>
      </c>
      <c r="Q59" s="26">
        <f t="shared" ref="Q59:Q71" si="83">IF(G59&lt;&gt;0,M59/G59,0)</f>
        <v>0.24060561838744984</v>
      </c>
      <c r="R59" s="25">
        <f>I59-O59</f>
        <v>1940853114</v>
      </c>
      <c r="S59" s="26">
        <f>IF(I59&lt;&gt;0,O59/I59,0)</f>
        <v>0.18729294754980422</v>
      </c>
    </row>
    <row r="60" spans="1:19" s="6" customFormat="1">
      <c r="A60" s="71"/>
      <c r="B60" s="51" t="s">
        <v>151</v>
      </c>
      <c r="C60" s="179"/>
      <c r="D60" s="72" t="s">
        <v>181</v>
      </c>
      <c r="E60" s="61" t="s">
        <v>182</v>
      </c>
      <c r="F60" s="58" t="s">
        <v>154</v>
      </c>
      <c r="G60" s="64">
        <f>G140+G173+G235</f>
        <v>173939</v>
      </c>
      <c r="H60" s="25">
        <f>IF(G60&lt;&gt;0,I59/G60,0)</f>
        <v>13729.719712082971</v>
      </c>
      <c r="I60" s="29" t="s">
        <v>18</v>
      </c>
      <c r="J60" s="64">
        <f>J140+J173+J235</f>
        <v>38489</v>
      </c>
      <c r="K60" s="25">
        <f>IF(J60&lt;&gt;0,L59/J60,0)</f>
        <v>12424.117384447503</v>
      </c>
      <c r="L60" s="29" t="s">
        <v>18</v>
      </c>
      <c r="M60" s="64">
        <f>M140+M173+M235</f>
        <v>38489</v>
      </c>
      <c r="N60" s="25">
        <f>IF(M60&lt;&gt;0,O59/M60,0)</f>
        <v>11620.99828522435</v>
      </c>
      <c r="O60" s="29" t="s">
        <v>18</v>
      </c>
      <c r="P60" s="25">
        <f t="shared" si="82"/>
        <v>135450</v>
      </c>
      <c r="Q60" s="26">
        <f t="shared" si="83"/>
        <v>0.22127872415042055</v>
      </c>
      <c r="R60" s="27" t="s">
        <v>18</v>
      </c>
      <c r="S60" s="27" t="s">
        <v>18</v>
      </c>
    </row>
    <row r="61" spans="1:19" s="6" customFormat="1">
      <c r="A61" s="71"/>
      <c r="B61" s="47" t="s">
        <v>183</v>
      </c>
      <c r="C61" s="179"/>
      <c r="D61" s="72" t="s">
        <v>184</v>
      </c>
      <c r="E61" s="61" t="s">
        <v>185</v>
      </c>
      <c r="F61" s="50" t="s">
        <v>21</v>
      </c>
      <c r="G61" s="64">
        <f>G141+G236</f>
        <v>8986</v>
      </c>
      <c r="H61" s="25">
        <f t="shared" si="79"/>
        <v>152665.57344758513</v>
      </c>
      <c r="I61" s="65">
        <f t="shared" ref="I61:J63" si="84">I141+I236</f>
        <v>1371852843</v>
      </c>
      <c r="J61" s="64">
        <f t="shared" si="84"/>
        <v>1909</v>
      </c>
      <c r="K61" s="25">
        <f t="shared" ref="K61:K64" si="85">IF(J61&lt;&gt;0,L61/J61,0)</f>
        <v>123215.94627553695</v>
      </c>
      <c r="L61" s="65">
        <f t="shared" ref="L61:M63" si="86">L141+L236</f>
        <v>235219241.44000003</v>
      </c>
      <c r="M61" s="64">
        <f t="shared" si="86"/>
        <v>1909</v>
      </c>
      <c r="N61" s="25">
        <f t="shared" ref="N61:N64" si="87">IF(M61&lt;&gt;0,O61/M61,0)</f>
        <v>108792.27710843373</v>
      </c>
      <c r="O61" s="65">
        <f>O141+O236</f>
        <v>207684457</v>
      </c>
      <c r="P61" s="25">
        <f t="shared" si="82"/>
        <v>7077</v>
      </c>
      <c r="Q61" s="26">
        <f t="shared" si="83"/>
        <v>0.21244157578455375</v>
      </c>
      <c r="R61" s="25">
        <f>I61-O61</f>
        <v>1164168386</v>
      </c>
      <c r="S61" s="26">
        <f>IF(I61&lt;&gt;0,O61/I61,0)</f>
        <v>0.15138974858690438</v>
      </c>
    </row>
    <row r="62" spans="1:19" s="6" customFormat="1">
      <c r="A62" s="71"/>
      <c r="B62" s="51" t="s">
        <v>186</v>
      </c>
      <c r="C62" s="179"/>
      <c r="D62" s="72" t="s">
        <v>187</v>
      </c>
      <c r="E62" s="61" t="s">
        <v>188</v>
      </c>
      <c r="F62" s="58" t="s">
        <v>161</v>
      </c>
      <c r="G62" s="64">
        <f>G142+G237</f>
        <v>493</v>
      </c>
      <c r="H62" s="25">
        <f t="shared" si="79"/>
        <v>191256.26774847871</v>
      </c>
      <c r="I62" s="65">
        <f t="shared" si="84"/>
        <v>94289340</v>
      </c>
      <c r="J62" s="64">
        <f t="shared" si="84"/>
        <v>118</v>
      </c>
      <c r="K62" s="25">
        <f t="shared" si="85"/>
        <v>130465.4336440678</v>
      </c>
      <c r="L62" s="65">
        <f t="shared" si="86"/>
        <v>15394921.17</v>
      </c>
      <c r="M62" s="64">
        <f t="shared" si="86"/>
        <v>118</v>
      </c>
      <c r="N62" s="25">
        <f t="shared" si="87"/>
        <v>133636.44067796611</v>
      </c>
      <c r="O62" s="65">
        <f>O142+O237</f>
        <v>15769100</v>
      </c>
      <c r="P62" s="25">
        <f t="shared" si="82"/>
        <v>375</v>
      </c>
      <c r="Q62" s="26">
        <f t="shared" si="83"/>
        <v>0.23935091277890466</v>
      </c>
      <c r="R62" s="25">
        <f>I62-O62</f>
        <v>78520240</v>
      </c>
      <c r="S62" s="26">
        <f>IF(I62&lt;&gt;0,O62/I62,0)</f>
        <v>0.1672415991033557</v>
      </c>
    </row>
    <row r="63" spans="1:19" s="6" customFormat="1">
      <c r="A63" s="71"/>
      <c r="B63" s="51" t="s">
        <v>189</v>
      </c>
      <c r="C63" s="179"/>
      <c r="D63" s="72" t="s">
        <v>190</v>
      </c>
      <c r="E63" s="61" t="s">
        <v>173</v>
      </c>
      <c r="F63" s="50" t="s">
        <v>21</v>
      </c>
      <c r="G63" s="64">
        <f>G143+G238</f>
        <v>858</v>
      </c>
      <c r="H63" s="25">
        <f t="shared" si="79"/>
        <v>69607.995337995337</v>
      </c>
      <c r="I63" s="65">
        <f t="shared" si="84"/>
        <v>59723660</v>
      </c>
      <c r="J63" s="64">
        <f t="shared" si="84"/>
        <v>12</v>
      </c>
      <c r="K63" s="25">
        <f t="shared" si="85"/>
        <v>93927.760000000009</v>
      </c>
      <c r="L63" s="65">
        <f t="shared" si="86"/>
        <v>1127133.1200000001</v>
      </c>
      <c r="M63" s="64">
        <f t="shared" si="86"/>
        <v>12</v>
      </c>
      <c r="N63" s="25">
        <f t="shared" si="87"/>
        <v>88083.75</v>
      </c>
      <c r="O63" s="65">
        <f>O143+O238</f>
        <v>1057005</v>
      </c>
      <c r="P63" s="25">
        <f t="shared" si="82"/>
        <v>846</v>
      </c>
      <c r="Q63" s="26">
        <f t="shared" si="83"/>
        <v>1.3986013986013986E-2</v>
      </c>
      <c r="R63" s="25">
        <f>I63-O63</f>
        <v>58666655</v>
      </c>
      <c r="S63" s="26">
        <f>IF(I63&lt;&gt;0,O63/I63,0)</f>
        <v>1.7698262296717917E-2</v>
      </c>
    </row>
    <row r="64" spans="1:19" s="6" customFormat="1">
      <c r="A64" s="71"/>
      <c r="B64" s="73" t="s">
        <v>191</v>
      </c>
      <c r="C64" s="179"/>
      <c r="D64" s="72" t="s">
        <v>192</v>
      </c>
      <c r="E64" s="61" t="s">
        <v>193</v>
      </c>
      <c r="F64" s="58" t="s">
        <v>22</v>
      </c>
      <c r="G64" s="64">
        <f>G144+G174+G239</f>
        <v>118880</v>
      </c>
      <c r="H64" s="25">
        <f t="shared" si="79"/>
        <v>105546.81805181694</v>
      </c>
      <c r="I64" s="65">
        <f>I144+I174+I239</f>
        <v>12547405729.999998</v>
      </c>
      <c r="J64" s="64">
        <f>J144+J174+J239</f>
        <v>26085</v>
      </c>
      <c r="K64" s="25">
        <f t="shared" si="85"/>
        <v>105315.46072033736</v>
      </c>
      <c r="L64" s="65">
        <f>L144+L174+L239</f>
        <v>2747153792.8899999</v>
      </c>
      <c r="M64" s="64">
        <f>M144+M174+M239</f>
        <v>26085</v>
      </c>
      <c r="N64" s="25">
        <f t="shared" si="87"/>
        <v>102409.92524439334</v>
      </c>
      <c r="O64" s="65">
        <f>O144+O174+O239</f>
        <v>2671362900</v>
      </c>
      <c r="P64" s="25">
        <f t="shared" si="82"/>
        <v>92795</v>
      </c>
      <c r="Q64" s="26">
        <f t="shared" si="83"/>
        <v>0.21942294751009422</v>
      </c>
      <c r="R64" s="25">
        <f>I64-O64</f>
        <v>9876042829.9999981</v>
      </c>
      <c r="S64" s="26">
        <f>IF(I64&lt;&gt;0,O64/I64,0)</f>
        <v>0.21290161149511186</v>
      </c>
    </row>
    <row r="65" spans="1:19" s="6" customFormat="1">
      <c r="A65" s="71"/>
      <c r="B65" s="51" t="s">
        <v>194</v>
      </c>
      <c r="C65" s="179"/>
      <c r="D65" s="72" t="s">
        <v>195</v>
      </c>
      <c r="E65" s="61" t="s">
        <v>196</v>
      </c>
      <c r="F65" s="58" t="s">
        <v>197</v>
      </c>
      <c r="G65" s="64">
        <f>G145+G175+G240</f>
        <v>929543</v>
      </c>
      <c r="H65" s="25">
        <f>IF(G65&lt;&gt;0,I64/G65,0)</f>
        <v>13498.467236050401</v>
      </c>
      <c r="I65" s="29" t="s">
        <v>18</v>
      </c>
      <c r="J65" s="64">
        <f>J145+J175+J240</f>
        <v>208297</v>
      </c>
      <c r="K65" s="25">
        <f>IF(J65&lt;&gt;0,L64/J65,0)</f>
        <v>13188.638304392285</v>
      </c>
      <c r="L65" s="29" t="s">
        <v>18</v>
      </c>
      <c r="M65" s="64">
        <f>M145+M175+M240</f>
        <v>208297</v>
      </c>
      <c r="N65" s="25">
        <f>IF(M65&lt;&gt;0,O64/M65,0)</f>
        <v>12824.778561381105</v>
      </c>
      <c r="O65" s="29" t="s">
        <v>18</v>
      </c>
      <c r="P65" s="25">
        <f t="shared" si="82"/>
        <v>721246</v>
      </c>
      <c r="Q65" s="26">
        <f t="shared" si="83"/>
        <v>0.22408538389294524</v>
      </c>
      <c r="R65" s="27" t="s">
        <v>18</v>
      </c>
      <c r="S65" s="27" t="s">
        <v>18</v>
      </c>
    </row>
    <row r="66" spans="1:19" s="6" customFormat="1">
      <c r="A66" s="71"/>
      <c r="B66" s="47" t="s">
        <v>198</v>
      </c>
      <c r="C66" s="179"/>
      <c r="D66" s="72" t="s">
        <v>199</v>
      </c>
      <c r="E66" s="61" t="s">
        <v>200</v>
      </c>
      <c r="F66" s="58" t="s">
        <v>22</v>
      </c>
      <c r="G66" s="64">
        <f t="shared" ref="G66:G72" si="88">G146+G241</f>
        <v>8153</v>
      </c>
      <c r="H66" s="25">
        <f t="shared" si="79"/>
        <v>173547.55059487303</v>
      </c>
      <c r="I66" s="65">
        <f t="shared" ref="I66:J72" si="89">I146+I241</f>
        <v>1414933179.9999998</v>
      </c>
      <c r="J66" s="64">
        <f t="shared" si="89"/>
        <v>2549</v>
      </c>
      <c r="K66" s="25">
        <f t="shared" ref="K66:K68" si="90">IF(J66&lt;&gt;0,L66/J66,0)</f>
        <v>137781.454248725</v>
      </c>
      <c r="L66" s="65">
        <f t="shared" ref="L66:M68" si="91">L146+L241</f>
        <v>351204926.88</v>
      </c>
      <c r="M66" s="64">
        <f t="shared" si="91"/>
        <v>2549</v>
      </c>
      <c r="N66" s="25">
        <f t="shared" ref="N66:N68" si="92">IF(M66&lt;&gt;0,O66/M66,0)</f>
        <v>125560.77599058455</v>
      </c>
      <c r="O66" s="65">
        <f t="shared" ref="O66:O72" si="93">O146+O241</f>
        <v>320054418</v>
      </c>
      <c r="P66" s="25">
        <f t="shared" si="82"/>
        <v>5604</v>
      </c>
      <c r="Q66" s="26">
        <f t="shared" si="83"/>
        <v>0.31264565190727339</v>
      </c>
      <c r="R66" s="25">
        <f t="shared" ref="R66:R88" si="94">I66-O66</f>
        <v>1094878761.9999998</v>
      </c>
      <c r="S66" s="26">
        <f t="shared" ref="S66:S88" si="95">IF(I66&lt;&gt;0,O66/I66,0)</f>
        <v>0.22619754948428028</v>
      </c>
    </row>
    <row r="67" spans="1:19" s="6" customFormat="1">
      <c r="A67" s="74"/>
      <c r="B67" s="75" t="s">
        <v>201</v>
      </c>
      <c r="C67" s="179"/>
      <c r="D67" s="72" t="s">
        <v>202</v>
      </c>
      <c r="E67" s="61" t="s">
        <v>203</v>
      </c>
      <c r="F67" s="58" t="s">
        <v>22</v>
      </c>
      <c r="G67" s="64">
        <f t="shared" si="88"/>
        <v>4520</v>
      </c>
      <c r="H67" s="25">
        <f t="shared" si="79"/>
        <v>321947.71017699118</v>
      </c>
      <c r="I67" s="65">
        <f t="shared" si="89"/>
        <v>1455203650.0000002</v>
      </c>
      <c r="J67" s="64">
        <f t="shared" si="89"/>
        <v>894</v>
      </c>
      <c r="K67" s="25">
        <f t="shared" si="90"/>
        <v>329571.29299776285</v>
      </c>
      <c r="L67" s="65">
        <f t="shared" si="91"/>
        <v>294636735.94</v>
      </c>
      <c r="M67" s="64">
        <f t="shared" si="91"/>
        <v>894</v>
      </c>
      <c r="N67" s="25">
        <f t="shared" si="92"/>
        <v>324116.04586129752</v>
      </c>
      <c r="O67" s="65">
        <f t="shared" si="93"/>
        <v>289759745</v>
      </c>
      <c r="P67" s="25">
        <f t="shared" si="82"/>
        <v>3626</v>
      </c>
      <c r="Q67" s="26">
        <f t="shared" si="83"/>
        <v>0.19778761061946903</v>
      </c>
      <c r="R67" s="25">
        <f t="shared" si="94"/>
        <v>1165443905.0000002</v>
      </c>
      <c r="S67" s="26">
        <f t="shared" si="95"/>
        <v>0.1991197211469336</v>
      </c>
    </row>
    <row r="68" spans="1:19" s="6" customFormat="1" ht="47.25">
      <c r="A68" s="74"/>
      <c r="B68" s="51" t="s">
        <v>204</v>
      </c>
      <c r="C68" s="179"/>
      <c r="D68" s="72" t="s">
        <v>205</v>
      </c>
      <c r="E68" s="61" t="s">
        <v>206</v>
      </c>
      <c r="F68" s="58" t="s">
        <v>22</v>
      </c>
      <c r="G68" s="64">
        <f t="shared" si="88"/>
        <v>1986</v>
      </c>
      <c r="H68" s="25">
        <f t="shared" si="79"/>
        <v>206190.70996978853</v>
      </c>
      <c r="I68" s="65">
        <f t="shared" si="89"/>
        <v>409494750</v>
      </c>
      <c r="J68" s="64">
        <f t="shared" si="89"/>
        <v>382</v>
      </c>
      <c r="K68" s="25">
        <f t="shared" si="90"/>
        <v>213828.39586387435</v>
      </c>
      <c r="L68" s="65">
        <f t="shared" si="91"/>
        <v>81682447.219999999</v>
      </c>
      <c r="M68" s="64">
        <f t="shared" si="91"/>
        <v>382</v>
      </c>
      <c r="N68" s="25">
        <f t="shared" si="92"/>
        <v>210183.12041884818</v>
      </c>
      <c r="O68" s="65">
        <f t="shared" si="93"/>
        <v>80289952</v>
      </c>
      <c r="P68" s="25">
        <f t="shared" si="82"/>
        <v>1604</v>
      </c>
      <c r="Q68" s="26">
        <f t="shared" si="83"/>
        <v>0.19234642497482377</v>
      </c>
      <c r="R68" s="25">
        <f t="shared" si="94"/>
        <v>329204798</v>
      </c>
      <c r="S68" s="26">
        <f t="shared" si="95"/>
        <v>0.19607077258011243</v>
      </c>
    </row>
    <row r="69" spans="1:19" s="6" customFormat="1" ht="47.25">
      <c r="A69" s="74"/>
      <c r="B69" s="51" t="s">
        <v>207</v>
      </c>
      <c r="C69" s="179"/>
      <c r="D69" s="72" t="s">
        <v>208</v>
      </c>
      <c r="E69" s="61" t="s">
        <v>209</v>
      </c>
      <c r="F69" s="58" t="s">
        <v>22</v>
      </c>
      <c r="G69" s="64">
        <f t="shared" si="88"/>
        <v>400</v>
      </c>
      <c r="H69" s="25">
        <f t="shared" ref="H69:H71" si="96">IF(G69&lt;&gt;0,I69/G69,0)</f>
        <v>370046.8</v>
      </c>
      <c r="I69" s="65">
        <f t="shared" si="89"/>
        <v>148018720</v>
      </c>
      <c r="J69" s="64">
        <f t="shared" si="89"/>
        <v>101</v>
      </c>
      <c r="K69" s="25">
        <f t="shared" ref="K69:K71" si="97">IF(J69&lt;&gt;0,L69/J69,0)</f>
        <v>377660.90891089104</v>
      </c>
      <c r="L69" s="65">
        <f t="shared" ref="L69:M69" si="98">L149+L244</f>
        <v>38143751.799999997</v>
      </c>
      <c r="M69" s="64">
        <f t="shared" si="98"/>
        <v>101</v>
      </c>
      <c r="N69" s="25">
        <f t="shared" ref="N69:N71" si="99">IF(M69&lt;&gt;0,O69/M69,0)</f>
        <v>373554.08910891088</v>
      </c>
      <c r="O69" s="65">
        <f t="shared" si="93"/>
        <v>37728963</v>
      </c>
      <c r="P69" s="25">
        <f t="shared" si="82"/>
        <v>299</v>
      </c>
      <c r="Q69" s="26">
        <f t="shared" si="83"/>
        <v>0.2525</v>
      </c>
      <c r="R69" s="25">
        <f t="shared" si="94"/>
        <v>110289757</v>
      </c>
      <c r="S69" s="26">
        <f t="shared" si="95"/>
        <v>0.25489318513225895</v>
      </c>
    </row>
    <row r="70" spans="1:19" s="6" customFormat="1" ht="31.5">
      <c r="A70" s="74"/>
      <c r="B70" s="51" t="s">
        <v>210</v>
      </c>
      <c r="C70" s="179"/>
      <c r="D70" s="72" t="s">
        <v>211</v>
      </c>
      <c r="E70" s="61" t="s">
        <v>212</v>
      </c>
      <c r="F70" s="58" t="s">
        <v>22</v>
      </c>
      <c r="G70" s="64">
        <f t="shared" si="88"/>
        <v>440</v>
      </c>
      <c r="H70" s="25">
        <f t="shared" si="96"/>
        <v>572247.65909090906</v>
      </c>
      <c r="I70" s="65">
        <f t="shared" si="89"/>
        <v>251788970</v>
      </c>
      <c r="J70" s="64">
        <f t="shared" si="89"/>
        <v>124</v>
      </c>
      <c r="K70" s="25">
        <f t="shared" si="97"/>
        <v>544073.04080645158</v>
      </c>
      <c r="L70" s="65">
        <f t="shared" ref="L70:M70" si="100">L150+L245</f>
        <v>67465057.060000002</v>
      </c>
      <c r="M70" s="64">
        <f t="shared" si="100"/>
        <v>124</v>
      </c>
      <c r="N70" s="25">
        <f t="shared" si="99"/>
        <v>538156.59677419357</v>
      </c>
      <c r="O70" s="65">
        <f t="shared" si="93"/>
        <v>66731418</v>
      </c>
      <c r="P70" s="25">
        <f t="shared" si="82"/>
        <v>316</v>
      </c>
      <c r="Q70" s="26">
        <f t="shared" si="83"/>
        <v>0.2818181818181818</v>
      </c>
      <c r="R70" s="25">
        <f t="shared" si="94"/>
        <v>185057552</v>
      </c>
      <c r="S70" s="26">
        <f t="shared" si="95"/>
        <v>0.26502915516910847</v>
      </c>
    </row>
    <row r="71" spans="1:19" s="6" customFormat="1" ht="31.5">
      <c r="A71" s="74"/>
      <c r="B71" s="51" t="s">
        <v>213</v>
      </c>
      <c r="C71" s="179"/>
      <c r="D71" s="72" t="s">
        <v>214</v>
      </c>
      <c r="E71" s="61" t="s">
        <v>215</v>
      </c>
      <c r="F71" s="58" t="s">
        <v>22</v>
      </c>
      <c r="G71" s="64">
        <f t="shared" si="88"/>
        <v>314</v>
      </c>
      <c r="H71" s="25">
        <f t="shared" si="96"/>
        <v>401278.88535031845</v>
      </c>
      <c r="I71" s="65">
        <f t="shared" si="89"/>
        <v>126001570</v>
      </c>
      <c r="J71" s="64">
        <f t="shared" si="89"/>
        <v>23</v>
      </c>
      <c r="K71" s="25">
        <f t="shared" si="97"/>
        <v>292723.67</v>
      </c>
      <c r="L71" s="65">
        <f t="shared" ref="L71:M72" si="101">L151+L246</f>
        <v>6732644.4100000001</v>
      </c>
      <c r="M71" s="64">
        <f t="shared" si="101"/>
        <v>23</v>
      </c>
      <c r="N71" s="25">
        <f t="shared" si="99"/>
        <v>289540.47826086957</v>
      </c>
      <c r="O71" s="65">
        <f t="shared" si="93"/>
        <v>6659431</v>
      </c>
      <c r="P71" s="25">
        <f t="shared" si="82"/>
        <v>291</v>
      </c>
      <c r="Q71" s="26">
        <f t="shared" si="83"/>
        <v>7.32484076433121E-2</v>
      </c>
      <c r="R71" s="25">
        <f t="shared" si="94"/>
        <v>119342139</v>
      </c>
      <c r="S71" s="26">
        <f t="shared" si="95"/>
        <v>5.2851968431821918E-2</v>
      </c>
    </row>
    <row r="72" spans="1:19" s="6" customFormat="1" ht="20.25" customHeight="1">
      <c r="A72" s="74"/>
      <c r="B72" s="76" t="s">
        <v>216</v>
      </c>
      <c r="C72" s="179"/>
      <c r="D72" s="72" t="s">
        <v>214</v>
      </c>
      <c r="E72" s="61" t="s">
        <v>217</v>
      </c>
      <c r="F72" s="58" t="s">
        <v>22</v>
      </c>
      <c r="G72" s="64">
        <f t="shared" si="88"/>
        <v>17</v>
      </c>
      <c r="H72" s="25">
        <f t="shared" ref="H72" si="102">IF(G72&lt;&gt;0,I72/G72,0)</f>
        <v>1457349.4117647058</v>
      </c>
      <c r="I72" s="65">
        <f t="shared" si="89"/>
        <v>24774940</v>
      </c>
      <c r="J72" s="64">
        <f t="shared" si="89"/>
        <v>0</v>
      </c>
      <c r="K72" s="25">
        <f t="shared" ref="K72" si="103">IF(J72&lt;&gt;0,L72/J72,0)</f>
        <v>0</v>
      </c>
      <c r="L72" s="65">
        <f t="shared" si="101"/>
        <v>0</v>
      </c>
      <c r="M72" s="64">
        <f t="shared" si="101"/>
        <v>0</v>
      </c>
      <c r="N72" s="25">
        <f t="shared" ref="N72" si="104">IF(M72&lt;&gt;0,O72/M72,0)</f>
        <v>0</v>
      </c>
      <c r="O72" s="65">
        <f t="shared" si="93"/>
        <v>0</v>
      </c>
      <c r="P72" s="25">
        <f t="shared" ref="P72" si="105">G72-M72</f>
        <v>17</v>
      </c>
      <c r="Q72" s="26">
        <f t="shared" ref="Q72" si="106">IF(G72&lt;&gt;0,M72/G72,0)</f>
        <v>0</v>
      </c>
      <c r="R72" s="25">
        <f t="shared" ref="R72" si="107">I72-O72</f>
        <v>24774940</v>
      </c>
      <c r="S72" s="26">
        <f t="shared" ref="S72" si="108">IF(I72&lt;&gt;0,O72/I72,0)</f>
        <v>0</v>
      </c>
    </row>
    <row r="73" spans="1:19" s="6" customFormat="1" ht="25.5" customHeight="1">
      <c r="A73" s="66"/>
      <c r="B73" s="77" t="s">
        <v>218</v>
      </c>
      <c r="C73" s="179"/>
      <c r="D73" s="68" t="s">
        <v>219</v>
      </c>
      <c r="E73" s="69" t="s">
        <v>220</v>
      </c>
      <c r="F73" s="70" t="s">
        <v>18</v>
      </c>
      <c r="G73" s="27" t="s">
        <v>18</v>
      </c>
      <c r="H73" s="27" t="s">
        <v>18</v>
      </c>
      <c r="I73" s="29">
        <f>I74+I78+I80</f>
        <v>467897310</v>
      </c>
      <c r="J73" s="27" t="s">
        <v>18</v>
      </c>
      <c r="K73" s="27" t="s">
        <v>18</v>
      </c>
      <c r="L73" s="29">
        <f>L74+L78+L80</f>
        <v>105197628.3</v>
      </c>
      <c r="M73" s="27" t="s">
        <v>18</v>
      </c>
      <c r="N73" s="27" t="s">
        <v>18</v>
      </c>
      <c r="O73" s="29">
        <f>O74+O78+O80</f>
        <v>24116689</v>
      </c>
      <c r="P73" s="27" t="s">
        <v>18</v>
      </c>
      <c r="Q73" s="27" t="s">
        <v>18</v>
      </c>
      <c r="R73" s="29">
        <f t="shared" si="94"/>
        <v>443780621</v>
      </c>
      <c r="S73" s="31">
        <f t="shared" si="95"/>
        <v>5.1542696409175769E-2</v>
      </c>
    </row>
    <row r="74" spans="1:19" s="6" customFormat="1" ht="31.5">
      <c r="A74" s="78"/>
      <c r="B74" s="76" t="s">
        <v>221</v>
      </c>
      <c r="C74" s="180"/>
      <c r="D74" s="72" t="s">
        <v>222</v>
      </c>
      <c r="E74" s="61" t="s">
        <v>223</v>
      </c>
      <c r="F74" s="58" t="s">
        <v>63</v>
      </c>
      <c r="G74" s="24">
        <f>G75+G76</f>
        <v>19980</v>
      </c>
      <c r="H74" s="25">
        <f t="shared" ref="H74:H84" si="109">IF(G74&lt;&gt;0,I74/G74,0)</f>
        <v>1946.0535535535535</v>
      </c>
      <c r="I74" s="25">
        <f>I75+I76</f>
        <v>38882150</v>
      </c>
      <c r="J74" s="24">
        <f>J75+J76</f>
        <v>1921</v>
      </c>
      <c r="K74" s="25">
        <f t="shared" ref="K74:K80" si="110">IF(J74&lt;&gt;0,L74/J74,0)</f>
        <v>4696.2</v>
      </c>
      <c r="L74" s="25">
        <f>L75+L76</f>
        <v>9021400.1999999993</v>
      </c>
      <c r="M74" s="24">
        <f>M75+M76</f>
        <v>1921</v>
      </c>
      <c r="N74" s="25">
        <f t="shared" ref="N74:N80" si="111">IF(M74&lt;&gt;0,O74/M74,0)</f>
        <v>3357.1546069755336</v>
      </c>
      <c r="O74" s="25">
        <f>O75+O76</f>
        <v>6449094</v>
      </c>
      <c r="P74" s="25">
        <f t="shared" ref="P74:P80" si="112">G74-M74</f>
        <v>18059</v>
      </c>
      <c r="Q74" s="26">
        <f t="shared" ref="Q74:Q80" si="113">IF(G74&lt;&gt;0,M74/G74,0)</f>
        <v>9.6146146146146153E-2</v>
      </c>
      <c r="R74" s="25">
        <f t="shared" si="94"/>
        <v>32433056</v>
      </c>
      <c r="S74" s="26">
        <f t="shared" si="95"/>
        <v>0.16586258733120468</v>
      </c>
    </row>
    <row r="75" spans="1:19" s="6" customFormat="1" ht="31.5">
      <c r="A75" s="46"/>
      <c r="B75" s="76" t="s">
        <v>224</v>
      </c>
      <c r="C75" s="184" t="s">
        <v>225</v>
      </c>
      <c r="D75" s="72" t="s">
        <v>226</v>
      </c>
      <c r="E75" s="61" t="s">
        <v>227</v>
      </c>
      <c r="F75" s="58" t="s">
        <v>63</v>
      </c>
      <c r="G75" s="64">
        <f>G178</f>
        <v>14652</v>
      </c>
      <c r="H75" s="25">
        <f t="shared" si="109"/>
        <v>945.99986349986352</v>
      </c>
      <c r="I75" s="65">
        <f t="shared" ref="I75:J77" si="114">I178</f>
        <v>13860790</v>
      </c>
      <c r="J75" s="64">
        <f t="shared" si="114"/>
        <v>0</v>
      </c>
      <c r="K75" s="25">
        <f t="shared" si="110"/>
        <v>0</v>
      </c>
      <c r="L75" s="65">
        <f t="shared" ref="L75:M79" si="115">L178</f>
        <v>0</v>
      </c>
      <c r="M75" s="64">
        <f t="shared" si="115"/>
        <v>0</v>
      </c>
      <c r="N75" s="25">
        <f t="shared" si="111"/>
        <v>0</v>
      </c>
      <c r="O75" s="65">
        <f>O178</f>
        <v>0</v>
      </c>
      <c r="P75" s="25">
        <f t="shared" si="112"/>
        <v>14652</v>
      </c>
      <c r="Q75" s="26">
        <f t="shared" si="113"/>
        <v>0</v>
      </c>
      <c r="R75" s="25">
        <f t="shared" si="94"/>
        <v>13860790</v>
      </c>
      <c r="S75" s="26">
        <f t="shared" si="95"/>
        <v>0</v>
      </c>
    </row>
    <row r="76" spans="1:19" s="6" customFormat="1">
      <c r="A76" s="46"/>
      <c r="B76" s="76" t="s">
        <v>228</v>
      </c>
      <c r="C76" s="184"/>
      <c r="D76" s="72" t="s">
        <v>229</v>
      </c>
      <c r="E76" s="61" t="s">
        <v>230</v>
      </c>
      <c r="F76" s="58" t="s">
        <v>63</v>
      </c>
      <c r="G76" s="64">
        <f>G179</f>
        <v>5328</v>
      </c>
      <c r="H76" s="25">
        <f t="shared" si="109"/>
        <v>4696.201201201201</v>
      </c>
      <c r="I76" s="65">
        <f t="shared" si="114"/>
        <v>25021360</v>
      </c>
      <c r="J76" s="64">
        <f t="shared" si="114"/>
        <v>1921</v>
      </c>
      <c r="K76" s="25">
        <f t="shared" si="110"/>
        <v>4696.2</v>
      </c>
      <c r="L76" s="65">
        <f t="shared" si="115"/>
        <v>9021400.1999999993</v>
      </c>
      <c r="M76" s="64">
        <f t="shared" si="115"/>
        <v>1921</v>
      </c>
      <c r="N76" s="25">
        <f t="shared" si="111"/>
        <v>3357.1546069755336</v>
      </c>
      <c r="O76" s="65">
        <f>O179</f>
        <v>6449094</v>
      </c>
      <c r="P76" s="25">
        <f t="shared" si="112"/>
        <v>3407</v>
      </c>
      <c r="Q76" s="26">
        <f t="shared" si="113"/>
        <v>0.36054804804804808</v>
      </c>
      <c r="R76" s="25">
        <f t="shared" si="94"/>
        <v>18572266</v>
      </c>
      <c r="S76" s="26">
        <f t="shared" si="95"/>
        <v>0.25774354391607812</v>
      </c>
    </row>
    <row r="77" spans="1:19" s="6" customFormat="1">
      <c r="A77" s="46"/>
      <c r="B77" s="76" t="s">
        <v>231</v>
      </c>
      <c r="C77" s="184"/>
      <c r="D77" s="72" t="s">
        <v>232</v>
      </c>
      <c r="E77" s="61" t="s">
        <v>233</v>
      </c>
      <c r="F77" s="58" t="s">
        <v>63</v>
      </c>
      <c r="G77" s="64">
        <f>G180</f>
        <v>50</v>
      </c>
      <c r="H77" s="25">
        <f t="shared" ref="H77" si="116">IF(G77&lt;&gt;0,I77/G77,0)</f>
        <v>4696.2</v>
      </c>
      <c r="I77" s="65">
        <f t="shared" si="114"/>
        <v>234810</v>
      </c>
      <c r="J77" s="64">
        <f t="shared" si="114"/>
        <v>0</v>
      </c>
      <c r="K77" s="25">
        <f t="shared" ref="K77" si="117">IF(J77&lt;&gt;0,L77/J77,0)</f>
        <v>0</v>
      </c>
      <c r="L77" s="65">
        <f t="shared" si="115"/>
        <v>0</v>
      </c>
      <c r="M77" s="64">
        <f t="shared" si="115"/>
        <v>0</v>
      </c>
      <c r="N77" s="25">
        <f t="shared" ref="N77" si="118">IF(M77&lt;&gt;0,O77/M77,0)</f>
        <v>0</v>
      </c>
      <c r="O77" s="65">
        <f>O180</f>
        <v>0</v>
      </c>
      <c r="P77" s="25">
        <f t="shared" si="112"/>
        <v>50</v>
      </c>
      <c r="Q77" s="26">
        <f t="shared" si="113"/>
        <v>0</v>
      </c>
      <c r="R77" s="25">
        <f t="shared" si="94"/>
        <v>234810</v>
      </c>
      <c r="S77" s="26">
        <f t="shared" si="95"/>
        <v>0</v>
      </c>
    </row>
    <row r="78" spans="1:19" s="6" customFormat="1" ht="31.5">
      <c r="A78" s="46"/>
      <c r="B78" s="76" t="s">
        <v>234</v>
      </c>
      <c r="C78" s="184"/>
      <c r="D78" s="72" t="s">
        <v>235</v>
      </c>
      <c r="E78" s="61" t="s">
        <v>236</v>
      </c>
      <c r="F78" s="58" t="s">
        <v>197</v>
      </c>
      <c r="G78" s="64">
        <f t="shared" ref="G78:G79" si="119">G181</f>
        <v>74217</v>
      </c>
      <c r="H78" s="25">
        <f t="shared" si="109"/>
        <v>5780.5510866782543</v>
      </c>
      <c r="I78" s="65">
        <f>I181</f>
        <v>429015160</v>
      </c>
      <c r="J78" s="64">
        <f t="shared" ref="J78:J79" si="120">J181</f>
        <v>16412</v>
      </c>
      <c r="K78" s="25">
        <f t="shared" si="110"/>
        <v>5860.1162624908602</v>
      </c>
      <c r="L78" s="65">
        <f t="shared" si="115"/>
        <v>96176228.099999994</v>
      </c>
      <c r="M78" s="64">
        <f t="shared" si="115"/>
        <v>16412</v>
      </c>
      <c r="N78" s="25">
        <f t="shared" si="111"/>
        <v>1076.504691689008</v>
      </c>
      <c r="O78" s="65">
        <f>O181</f>
        <v>17667595</v>
      </c>
      <c r="P78" s="25">
        <f t="shared" si="112"/>
        <v>57805</v>
      </c>
      <c r="Q78" s="26">
        <f t="shared" si="113"/>
        <v>0.22113531940121536</v>
      </c>
      <c r="R78" s="25">
        <f t="shared" si="94"/>
        <v>411347565</v>
      </c>
      <c r="S78" s="26">
        <f t="shared" si="95"/>
        <v>4.1181749847721001E-2</v>
      </c>
    </row>
    <row r="79" spans="1:19" s="6" customFormat="1">
      <c r="A79" s="46"/>
      <c r="B79" s="76" t="s">
        <v>231</v>
      </c>
      <c r="C79" s="184"/>
      <c r="D79" s="72" t="s">
        <v>237</v>
      </c>
      <c r="E79" s="61" t="s">
        <v>238</v>
      </c>
      <c r="F79" s="58" t="s">
        <v>197</v>
      </c>
      <c r="G79" s="64">
        <f t="shared" si="119"/>
        <v>1232</v>
      </c>
      <c r="H79" s="25">
        <f t="shared" ref="H79" si="121">IF(G79&lt;&gt;0,I79/G79,0)</f>
        <v>7276.5</v>
      </c>
      <c r="I79" s="65">
        <f>I182</f>
        <v>8964648</v>
      </c>
      <c r="J79" s="64">
        <f t="shared" si="120"/>
        <v>14</v>
      </c>
      <c r="K79" s="25">
        <f t="shared" ref="K79" si="122">IF(J79&lt;&gt;0,L79/J79,0)</f>
        <v>7276.5</v>
      </c>
      <c r="L79" s="65">
        <f t="shared" si="115"/>
        <v>101871</v>
      </c>
      <c r="M79" s="64">
        <f t="shared" si="115"/>
        <v>14</v>
      </c>
      <c r="N79" s="25">
        <f t="shared" ref="N79" si="123">IF(M79&lt;&gt;0,O79/M79,0)</f>
        <v>31914.285714285714</v>
      </c>
      <c r="O79" s="65">
        <f>O182</f>
        <v>446800</v>
      </c>
      <c r="P79" s="25">
        <f t="shared" si="112"/>
        <v>1218</v>
      </c>
      <c r="Q79" s="26">
        <f t="shared" si="113"/>
        <v>1.1363636363636364E-2</v>
      </c>
      <c r="R79" s="25">
        <f t="shared" si="94"/>
        <v>8517848</v>
      </c>
      <c r="S79" s="26">
        <f t="shared" si="95"/>
        <v>4.9840216816098078E-2</v>
      </c>
    </row>
    <row r="80" spans="1:19" s="6" customFormat="1">
      <c r="A80" s="46"/>
      <c r="B80" s="79" t="s">
        <v>239</v>
      </c>
      <c r="C80" s="184"/>
      <c r="D80" s="80" t="s">
        <v>240</v>
      </c>
      <c r="E80" s="61" t="s">
        <v>241</v>
      </c>
      <c r="F80" s="58" t="s">
        <v>21</v>
      </c>
      <c r="G80" s="64">
        <f>G183</f>
        <v>0</v>
      </c>
      <c r="H80" s="25">
        <f t="shared" si="109"/>
        <v>0</v>
      </c>
      <c r="I80" s="65">
        <f t="shared" ref="I80" si="124">I183</f>
        <v>0</v>
      </c>
      <c r="J80" s="64">
        <f>J183</f>
        <v>0</v>
      </c>
      <c r="K80" s="25">
        <f t="shared" si="110"/>
        <v>0</v>
      </c>
      <c r="L80" s="65">
        <f t="shared" ref="L80" si="125">L183</f>
        <v>0</v>
      </c>
      <c r="M80" s="64">
        <f>M183</f>
        <v>0</v>
      </c>
      <c r="N80" s="25">
        <f t="shared" si="111"/>
        <v>0</v>
      </c>
      <c r="O80" s="65">
        <f t="shared" ref="O80" si="126">O183</f>
        <v>0</v>
      </c>
      <c r="P80" s="25">
        <f t="shared" si="112"/>
        <v>0</v>
      </c>
      <c r="Q80" s="26">
        <f t="shared" si="113"/>
        <v>0</v>
      </c>
      <c r="R80" s="25">
        <f t="shared" si="94"/>
        <v>0</v>
      </c>
      <c r="S80" s="26">
        <f t="shared" si="95"/>
        <v>0</v>
      </c>
    </row>
    <row r="81" spans="1:255" s="6" customFormat="1" ht="15.75" customHeight="1">
      <c r="A81" s="66"/>
      <c r="B81" s="81" t="s">
        <v>242</v>
      </c>
      <c r="C81" s="178" t="s">
        <v>25</v>
      </c>
      <c r="D81" s="68" t="s">
        <v>243</v>
      </c>
      <c r="E81" s="82" t="s">
        <v>244</v>
      </c>
      <c r="F81" s="70" t="s">
        <v>18</v>
      </c>
      <c r="G81" s="27" t="s">
        <v>18</v>
      </c>
      <c r="H81" s="27" t="s">
        <v>18</v>
      </c>
      <c r="I81" s="25">
        <f>SUM(I82:I84)</f>
        <v>651944970</v>
      </c>
      <c r="J81" s="27" t="s">
        <v>18</v>
      </c>
      <c r="K81" s="27" t="s">
        <v>18</v>
      </c>
      <c r="L81" s="25">
        <f>SUM(L82:L84)</f>
        <v>167129169.53</v>
      </c>
      <c r="M81" s="27" t="s">
        <v>18</v>
      </c>
      <c r="N81" s="27" t="s">
        <v>18</v>
      </c>
      <c r="O81" s="25">
        <f>SUM(O82:O84)</f>
        <v>160866244.53</v>
      </c>
      <c r="P81" s="29" t="s">
        <v>18</v>
      </c>
      <c r="Q81" s="29" t="s">
        <v>18</v>
      </c>
      <c r="R81" s="25">
        <f t="shared" si="94"/>
        <v>491078725.47000003</v>
      </c>
      <c r="S81" s="26">
        <f t="shared" si="95"/>
        <v>0.24674819491283137</v>
      </c>
    </row>
    <row r="82" spans="1:255" s="6" customFormat="1">
      <c r="A82" s="46"/>
      <c r="B82" s="83" t="s">
        <v>245</v>
      </c>
      <c r="C82" s="179"/>
      <c r="D82" s="80" t="s">
        <v>246</v>
      </c>
      <c r="E82" s="84" t="s">
        <v>247</v>
      </c>
      <c r="F82" s="85" t="s">
        <v>44</v>
      </c>
      <c r="G82" s="24">
        <f>G154+G249</f>
        <v>2245</v>
      </c>
      <c r="H82" s="25">
        <f t="shared" si="109"/>
        <v>33451.020044543431</v>
      </c>
      <c r="I82" s="28">
        <f t="shared" ref="I82:J84" si="127">I154+I249</f>
        <v>75097540</v>
      </c>
      <c r="J82" s="24">
        <f t="shared" si="127"/>
        <v>1167</v>
      </c>
      <c r="K82" s="25">
        <f t="shared" ref="K82:K84" si="128">IF(J82&lt;&gt;0,L82/J82,0)</f>
        <v>29399.226221079691</v>
      </c>
      <c r="L82" s="28">
        <f t="shared" ref="L82:M84" si="129">L154+L249</f>
        <v>34308897</v>
      </c>
      <c r="M82" s="24">
        <f t="shared" si="129"/>
        <v>1167</v>
      </c>
      <c r="N82" s="25">
        <f t="shared" ref="N82:N84" si="130">IF(M82&lt;&gt;0,O82/M82,0)</f>
        <v>26831.512879177375</v>
      </c>
      <c r="O82" s="28">
        <f>O154+O249</f>
        <v>31312375.529999997</v>
      </c>
      <c r="P82" s="25">
        <f>G82-M82</f>
        <v>1078</v>
      </c>
      <c r="Q82" s="26">
        <f>IF(G82&lt;&gt;0,M82/G82,0)</f>
        <v>0.51982182628062357</v>
      </c>
      <c r="R82" s="25">
        <f t="shared" si="94"/>
        <v>43785164.469999999</v>
      </c>
      <c r="S82" s="26">
        <f t="shared" si="95"/>
        <v>0.41695607512576305</v>
      </c>
    </row>
    <row r="83" spans="1:255" s="6" customFormat="1" ht="31.5">
      <c r="A83" s="46"/>
      <c r="B83" s="83" t="s">
        <v>248</v>
      </c>
      <c r="C83" s="179"/>
      <c r="D83" s="86" t="s">
        <v>249</v>
      </c>
      <c r="E83" s="84" t="s">
        <v>250</v>
      </c>
      <c r="F83" s="85" t="s">
        <v>21</v>
      </c>
      <c r="G83" s="24">
        <f>G155+G250</f>
        <v>2121</v>
      </c>
      <c r="H83" s="25">
        <f t="shared" si="109"/>
        <v>69397.831211692595</v>
      </c>
      <c r="I83" s="28">
        <f t="shared" si="127"/>
        <v>147192800</v>
      </c>
      <c r="J83" s="24">
        <f t="shared" si="127"/>
        <v>472</v>
      </c>
      <c r="K83" s="25">
        <f t="shared" si="128"/>
        <v>57744.827330508473</v>
      </c>
      <c r="L83" s="28">
        <f t="shared" si="129"/>
        <v>27255558.5</v>
      </c>
      <c r="M83" s="24">
        <f t="shared" si="129"/>
        <v>472</v>
      </c>
      <c r="N83" s="25">
        <f t="shared" si="130"/>
        <v>56574.463983050846</v>
      </c>
      <c r="O83" s="28">
        <f>O155+O250</f>
        <v>26703147</v>
      </c>
      <c r="P83" s="25">
        <f>G83-M83</f>
        <v>1649</v>
      </c>
      <c r="Q83" s="26">
        <f>IF(G83&lt;&gt;0,M83/G83,0)</f>
        <v>0.22253653936822254</v>
      </c>
      <c r="R83" s="25">
        <f t="shared" si="94"/>
        <v>120489653</v>
      </c>
      <c r="S83" s="26">
        <f t="shared" si="95"/>
        <v>0.18141612225597992</v>
      </c>
    </row>
    <row r="84" spans="1:255" s="6" customFormat="1" ht="31.5">
      <c r="A84" s="46"/>
      <c r="B84" s="83" t="s">
        <v>251</v>
      </c>
      <c r="C84" s="179"/>
      <c r="D84" s="86" t="s">
        <v>252</v>
      </c>
      <c r="E84" s="84" t="s">
        <v>253</v>
      </c>
      <c r="F84" s="85" t="s">
        <v>22</v>
      </c>
      <c r="G84" s="24">
        <f>G156+G251</f>
        <v>3661</v>
      </c>
      <c r="H84" s="25">
        <f t="shared" si="109"/>
        <v>117359.90986069378</v>
      </c>
      <c r="I84" s="28">
        <f t="shared" si="127"/>
        <v>429654629.99999994</v>
      </c>
      <c r="J84" s="24">
        <f t="shared" si="127"/>
        <v>764</v>
      </c>
      <c r="K84" s="25">
        <f t="shared" si="128"/>
        <v>138173.70946335079</v>
      </c>
      <c r="L84" s="28">
        <f t="shared" si="129"/>
        <v>105564714.03</v>
      </c>
      <c r="M84" s="24">
        <f t="shared" si="129"/>
        <v>764</v>
      </c>
      <c r="N84" s="25">
        <f t="shared" si="130"/>
        <v>134621.36387434555</v>
      </c>
      <c r="O84" s="28">
        <f>O156+O251</f>
        <v>102850722</v>
      </c>
      <c r="P84" s="25">
        <f>G84-M84</f>
        <v>2897</v>
      </c>
      <c r="Q84" s="26">
        <f>IF(G84&lt;&gt;0,M84/G84,0)</f>
        <v>0.20868615132477464</v>
      </c>
      <c r="R84" s="25">
        <f t="shared" si="94"/>
        <v>326803907.99999994</v>
      </c>
      <c r="S84" s="26">
        <f t="shared" si="95"/>
        <v>0.23937999225098544</v>
      </c>
    </row>
    <row r="85" spans="1:255" s="6" customFormat="1" ht="42" customHeight="1">
      <c r="A85" s="30"/>
      <c r="B85" s="87" t="s">
        <v>254</v>
      </c>
      <c r="C85" s="180"/>
      <c r="D85" s="88" t="s">
        <v>255</v>
      </c>
      <c r="E85" s="82" t="s">
        <v>256</v>
      </c>
      <c r="F85" s="70" t="s">
        <v>18</v>
      </c>
      <c r="G85" s="27" t="s">
        <v>18</v>
      </c>
      <c r="H85" s="27" t="s">
        <v>18</v>
      </c>
      <c r="I85" s="29">
        <f>I86+I87</f>
        <v>385190250</v>
      </c>
      <c r="J85" s="27" t="s">
        <v>18</v>
      </c>
      <c r="K85" s="27" t="s">
        <v>18</v>
      </c>
      <c r="L85" s="29">
        <f>L86+L87</f>
        <v>0</v>
      </c>
      <c r="M85" s="27" t="s">
        <v>18</v>
      </c>
      <c r="N85" s="27" t="s">
        <v>18</v>
      </c>
      <c r="O85" s="29">
        <f>O86+O87</f>
        <v>75946833.810000002</v>
      </c>
      <c r="P85" s="27" t="s">
        <v>18</v>
      </c>
      <c r="Q85" s="27" t="s">
        <v>18</v>
      </c>
      <c r="R85" s="29">
        <f t="shared" si="94"/>
        <v>309243416.19</v>
      </c>
      <c r="S85" s="31">
        <f t="shared" si="95"/>
        <v>0.19716707214162352</v>
      </c>
      <c r="GV85" s="89"/>
      <c r="GW85" s="89"/>
      <c r="GX85" s="89"/>
      <c r="GY85" s="89"/>
      <c r="GZ85" s="89"/>
      <c r="HA85" s="89"/>
      <c r="HB85" s="89"/>
      <c r="HC85" s="89"/>
      <c r="HD85" s="89"/>
      <c r="HE85" s="89"/>
      <c r="HF85" s="89"/>
      <c r="HG85" s="89"/>
      <c r="HH85" s="89"/>
      <c r="HI85" s="89"/>
      <c r="HJ85" s="89"/>
      <c r="HK85" s="89"/>
      <c r="HL85" s="89"/>
      <c r="HM85" s="89"/>
      <c r="HN85" s="89"/>
      <c r="HO85" s="89"/>
      <c r="HP85" s="89"/>
      <c r="HQ85" s="89"/>
      <c r="HR85" s="89"/>
      <c r="HS85" s="89"/>
      <c r="HT85" s="89"/>
      <c r="HU85" s="89"/>
      <c r="HV85" s="89"/>
      <c r="HW85" s="89"/>
      <c r="HX85" s="89"/>
      <c r="HY85" s="89"/>
      <c r="HZ85" s="89"/>
      <c r="IA85" s="89"/>
      <c r="IB85" s="89"/>
      <c r="IC85" s="89"/>
      <c r="ID85" s="89"/>
      <c r="IE85" s="89"/>
      <c r="IF85" s="89"/>
      <c r="IG85" s="89"/>
      <c r="IH85" s="89"/>
      <c r="II85" s="89"/>
      <c r="IJ85" s="89"/>
      <c r="IK85" s="89"/>
      <c r="IL85" s="89"/>
      <c r="IM85" s="89"/>
      <c r="IN85" s="89"/>
      <c r="IO85" s="89"/>
      <c r="IP85" s="89"/>
      <c r="IQ85" s="89"/>
      <c r="IR85" s="89"/>
      <c r="IS85" s="89"/>
      <c r="IT85" s="89"/>
      <c r="IU85" s="89"/>
    </row>
    <row r="86" spans="1:255" s="5" customFormat="1" ht="30.75" customHeight="1">
      <c r="A86" s="32"/>
      <c r="B86" s="185" t="s">
        <v>257</v>
      </c>
      <c r="C86" s="186"/>
      <c r="D86" s="187"/>
      <c r="E86" s="90" t="s">
        <v>258</v>
      </c>
      <c r="F86" s="24" t="s">
        <v>18</v>
      </c>
      <c r="G86" s="24" t="s">
        <v>18</v>
      </c>
      <c r="H86" s="24" t="s">
        <v>18</v>
      </c>
      <c r="I86" s="23">
        <v>162974860</v>
      </c>
      <c r="J86" s="24" t="s">
        <v>18</v>
      </c>
      <c r="K86" s="24" t="s">
        <v>18</v>
      </c>
      <c r="L86" s="23">
        <v>0</v>
      </c>
      <c r="M86" s="24" t="s">
        <v>18</v>
      </c>
      <c r="N86" s="24" t="s">
        <v>18</v>
      </c>
      <c r="O86" s="23">
        <v>26103679</v>
      </c>
      <c r="P86" s="24" t="s">
        <v>18</v>
      </c>
      <c r="Q86" s="24" t="s">
        <v>18</v>
      </c>
      <c r="R86" s="25">
        <f t="shared" si="94"/>
        <v>136871181</v>
      </c>
      <c r="S86" s="26">
        <f t="shared" si="95"/>
        <v>0.16016997345480155</v>
      </c>
      <c r="GV86" s="8"/>
      <c r="GW86" s="8"/>
      <c r="GX86" s="8"/>
      <c r="GY86" s="8"/>
      <c r="GZ86" s="8"/>
      <c r="HA86" s="8"/>
      <c r="HB86" s="8"/>
      <c r="HC86" s="8"/>
      <c r="HD86" s="8"/>
      <c r="HE86" s="8"/>
      <c r="HF86" s="8"/>
      <c r="HG86" s="8"/>
      <c r="HH86" s="8"/>
      <c r="HI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  <c r="IA86" s="8"/>
      <c r="IB86" s="8"/>
      <c r="IC86" s="8"/>
      <c r="ID86" s="8"/>
      <c r="IE86" s="8"/>
      <c r="IF86" s="8"/>
      <c r="IG86" s="8"/>
      <c r="IH86" s="8"/>
      <c r="II86" s="8"/>
      <c r="IJ86" s="8"/>
      <c r="IK86" s="8"/>
      <c r="IL86" s="8"/>
      <c r="IM86" s="8"/>
      <c r="IN86" s="8"/>
      <c r="IO86" s="8"/>
      <c r="IP86" s="8"/>
      <c r="IQ86" s="8"/>
      <c r="IR86" s="8"/>
      <c r="IS86" s="8"/>
      <c r="IT86" s="8"/>
      <c r="IU86" s="8"/>
    </row>
    <row r="87" spans="1:255" s="5" customFormat="1" ht="57" customHeight="1">
      <c r="A87" s="32"/>
      <c r="B87" s="91" t="s">
        <v>259</v>
      </c>
      <c r="C87" s="92" t="s">
        <v>25</v>
      </c>
      <c r="D87" s="20" t="s">
        <v>260</v>
      </c>
      <c r="E87" s="90" t="s">
        <v>261</v>
      </c>
      <c r="F87" s="24" t="s">
        <v>18</v>
      </c>
      <c r="G87" s="24" t="s">
        <v>18</v>
      </c>
      <c r="H87" s="24" t="s">
        <v>18</v>
      </c>
      <c r="I87" s="93">
        <f>I157+I184+I252</f>
        <v>222215390</v>
      </c>
      <c r="J87" s="24" t="s">
        <v>18</v>
      </c>
      <c r="K87" s="24" t="s">
        <v>18</v>
      </c>
      <c r="L87" s="93">
        <f>L157+L184+L252</f>
        <v>0</v>
      </c>
      <c r="M87" s="24" t="s">
        <v>18</v>
      </c>
      <c r="N87" s="24" t="s">
        <v>18</v>
      </c>
      <c r="O87" s="93">
        <f>O157+O184+O252</f>
        <v>49843154.810000002</v>
      </c>
      <c r="P87" s="24" t="s">
        <v>18</v>
      </c>
      <c r="Q87" s="24" t="s">
        <v>18</v>
      </c>
      <c r="R87" s="25">
        <f t="shared" si="94"/>
        <v>172372235.19</v>
      </c>
      <c r="S87" s="26">
        <f t="shared" si="95"/>
        <v>0.22430109278209759</v>
      </c>
      <c r="GV87" s="8"/>
      <c r="GW87" s="8"/>
      <c r="GX87" s="8"/>
      <c r="GY87" s="8"/>
      <c r="GZ87" s="8"/>
      <c r="HA87" s="8"/>
      <c r="HB87" s="8"/>
      <c r="HC87" s="8"/>
      <c r="HD87" s="8"/>
      <c r="HE87" s="8"/>
      <c r="HF87" s="8"/>
      <c r="HG87" s="8"/>
      <c r="HH87" s="8"/>
      <c r="HI87" s="8"/>
      <c r="HJ87" s="8"/>
      <c r="HK87" s="8"/>
      <c r="HL87" s="8"/>
      <c r="HM87" s="8"/>
      <c r="HN87" s="8"/>
      <c r="HO87" s="8"/>
      <c r="HP87" s="8"/>
      <c r="HQ87" s="8"/>
      <c r="HR87" s="8"/>
      <c r="HS87" s="8"/>
      <c r="HT87" s="8"/>
      <c r="HU87" s="8"/>
      <c r="HV87" s="8"/>
      <c r="HW87" s="8"/>
      <c r="HX87" s="8"/>
      <c r="HY87" s="8"/>
      <c r="HZ87" s="8"/>
      <c r="IA87" s="8"/>
      <c r="IB87" s="8"/>
      <c r="IC87" s="8"/>
      <c r="ID87" s="8"/>
      <c r="IE87" s="8"/>
      <c r="IF87" s="8"/>
      <c r="IG87" s="8"/>
      <c r="IH87" s="8"/>
      <c r="II87" s="8"/>
      <c r="IJ87" s="8"/>
      <c r="IK87" s="8"/>
      <c r="IL87" s="8"/>
      <c r="IM87" s="8"/>
      <c r="IN87" s="8"/>
      <c r="IO87" s="8"/>
      <c r="IP87" s="8"/>
      <c r="IQ87" s="8"/>
      <c r="IR87" s="8"/>
      <c r="IS87" s="8"/>
      <c r="IT87" s="8"/>
      <c r="IU87" s="8"/>
    </row>
    <row r="88" spans="1:255" s="6" customFormat="1" ht="57.75" customHeight="1">
      <c r="A88" s="30"/>
      <c r="B88" s="171" t="s">
        <v>262</v>
      </c>
      <c r="C88" s="172"/>
      <c r="D88" s="173"/>
      <c r="E88" s="94" t="s">
        <v>263</v>
      </c>
      <c r="F88" s="27" t="s">
        <v>18</v>
      </c>
      <c r="G88" s="27" t="s">
        <v>18</v>
      </c>
      <c r="H88" s="27" t="s">
        <v>18</v>
      </c>
      <c r="I88" s="23">
        <v>111508500</v>
      </c>
      <c r="J88" s="27" t="s">
        <v>18</v>
      </c>
      <c r="K88" s="27" t="s">
        <v>18</v>
      </c>
      <c r="L88" s="27" t="s">
        <v>18</v>
      </c>
      <c r="M88" s="27" t="s">
        <v>18</v>
      </c>
      <c r="N88" s="27" t="s">
        <v>18</v>
      </c>
      <c r="O88" s="23">
        <v>1330402.69</v>
      </c>
      <c r="P88" s="27" t="s">
        <v>18</v>
      </c>
      <c r="Q88" s="27" t="s">
        <v>18</v>
      </c>
      <c r="R88" s="29">
        <f t="shared" si="94"/>
        <v>110178097.31</v>
      </c>
      <c r="S88" s="31">
        <f t="shared" si="95"/>
        <v>1.1930953156037432E-2</v>
      </c>
      <c r="GV88" s="89"/>
      <c r="GW88" s="89"/>
      <c r="GX88" s="89"/>
      <c r="GY88" s="89"/>
      <c r="GZ88" s="89"/>
      <c r="HA88" s="89"/>
      <c r="HB88" s="89"/>
      <c r="HC88" s="89"/>
      <c r="HD88" s="89"/>
      <c r="HE88" s="89"/>
      <c r="HF88" s="89"/>
      <c r="HG88" s="89"/>
      <c r="HH88" s="89"/>
      <c r="HI88" s="89"/>
      <c r="HJ88" s="89"/>
      <c r="HK88" s="89"/>
      <c r="HL88" s="89"/>
      <c r="HM88" s="89"/>
      <c r="HN88" s="89"/>
      <c r="HO88" s="89"/>
      <c r="HP88" s="89"/>
      <c r="HQ88" s="89"/>
      <c r="HR88" s="89"/>
      <c r="HS88" s="89"/>
      <c r="HT88" s="89"/>
      <c r="HU88" s="89"/>
      <c r="HV88" s="89"/>
      <c r="HW88" s="89"/>
      <c r="HX88" s="89"/>
      <c r="HY88" s="89"/>
      <c r="HZ88" s="89"/>
      <c r="IA88" s="89"/>
      <c r="IB88" s="89"/>
      <c r="IC88" s="89"/>
      <c r="ID88" s="89"/>
      <c r="IE88" s="89"/>
      <c r="IF88" s="89"/>
      <c r="IG88" s="89"/>
      <c r="IH88" s="89"/>
      <c r="II88" s="89"/>
      <c r="IJ88" s="89"/>
      <c r="IK88" s="89"/>
      <c r="IL88" s="89"/>
      <c r="IM88" s="89"/>
      <c r="IN88" s="89"/>
      <c r="IO88" s="89"/>
      <c r="IP88" s="89"/>
      <c r="IQ88" s="89"/>
      <c r="IR88" s="89"/>
      <c r="IS88" s="89"/>
      <c r="IT88" s="89"/>
      <c r="IU88" s="89"/>
    </row>
    <row r="89" spans="1:255" s="6" customFormat="1" ht="25.5" customHeight="1">
      <c r="A89" s="30"/>
      <c r="B89" s="171" t="s">
        <v>264</v>
      </c>
      <c r="C89" s="172"/>
      <c r="D89" s="173"/>
      <c r="E89" s="94"/>
      <c r="F89" s="27"/>
      <c r="G89" s="27"/>
      <c r="H89" s="27"/>
      <c r="I89" s="29"/>
      <c r="J89" s="27"/>
      <c r="K89" s="27"/>
      <c r="L89" s="29"/>
      <c r="M89" s="27"/>
      <c r="N89" s="27"/>
      <c r="O89" s="29"/>
      <c r="P89" s="24"/>
      <c r="Q89" s="24"/>
      <c r="R89" s="25"/>
      <c r="S89" s="26"/>
      <c r="GV89" s="89"/>
      <c r="GW89" s="89"/>
      <c r="GX89" s="89"/>
      <c r="GY89" s="89"/>
      <c r="GZ89" s="89"/>
      <c r="HA89" s="89"/>
      <c r="HB89" s="89"/>
      <c r="HC89" s="89"/>
      <c r="HD89" s="89"/>
      <c r="HE89" s="89"/>
      <c r="HF89" s="89"/>
      <c r="HG89" s="89"/>
      <c r="HH89" s="89"/>
      <c r="HI89" s="89"/>
      <c r="HJ89" s="89"/>
      <c r="HK89" s="89"/>
      <c r="HL89" s="89"/>
      <c r="HM89" s="89"/>
      <c r="HN89" s="89"/>
      <c r="HO89" s="89"/>
      <c r="HP89" s="89"/>
      <c r="HQ89" s="89"/>
      <c r="HR89" s="89"/>
      <c r="HS89" s="89"/>
      <c r="HT89" s="89"/>
      <c r="HU89" s="89"/>
      <c r="HV89" s="89"/>
      <c r="HW89" s="89"/>
      <c r="HX89" s="89"/>
      <c r="HY89" s="89"/>
      <c r="HZ89" s="89"/>
      <c r="IA89" s="89"/>
      <c r="IB89" s="89"/>
      <c r="IC89" s="89"/>
      <c r="ID89" s="89"/>
      <c r="IE89" s="89"/>
      <c r="IF89" s="89"/>
      <c r="IG89" s="89"/>
      <c r="IH89" s="89"/>
      <c r="II89" s="89"/>
      <c r="IJ89" s="89"/>
      <c r="IK89" s="89"/>
      <c r="IL89" s="89"/>
      <c r="IM89" s="89"/>
      <c r="IN89" s="89"/>
      <c r="IO89" s="89"/>
      <c r="IP89" s="89"/>
      <c r="IQ89" s="89"/>
      <c r="IR89" s="89"/>
      <c r="IS89" s="89"/>
      <c r="IT89" s="89"/>
      <c r="IU89" s="89"/>
    </row>
    <row r="90" spans="1:255" s="6" customFormat="1" ht="54.75" customHeight="1">
      <c r="A90" s="95"/>
      <c r="B90" s="96" t="s">
        <v>265</v>
      </c>
      <c r="C90" s="35" t="s">
        <v>25</v>
      </c>
      <c r="D90" s="97" t="s">
        <v>266</v>
      </c>
      <c r="E90" s="98" t="s">
        <v>267</v>
      </c>
      <c r="F90" s="38" t="s">
        <v>18</v>
      </c>
      <c r="G90" s="38" t="s">
        <v>18</v>
      </c>
      <c r="H90" s="38" t="s">
        <v>18</v>
      </c>
      <c r="I90" s="39">
        <f>I91+I92+I138+I153+I157</f>
        <v>28857153960</v>
      </c>
      <c r="J90" s="38" t="s">
        <v>18</v>
      </c>
      <c r="K90" s="38" t="s">
        <v>18</v>
      </c>
      <c r="L90" s="39">
        <f>L91+L92+L138+L153+L157</f>
        <v>6210878503</v>
      </c>
      <c r="M90" s="38" t="s">
        <v>18</v>
      </c>
      <c r="N90" s="38" t="s">
        <v>18</v>
      </c>
      <c r="O90" s="39">
        <f>O91+O92+O138+O153+O157</f>
        <v>6087235652.71</v>
      </c>
      <c r="P90" s="38" t="s">
        <v>18</v>
      </c>
      <c r="Q90" s="38" t="s">
        <v>18</v>
      </c>
      <c r="R90" s="99">
        <f t="shared" ref="R90:R103" si="131">I90-O90</f>
        <v>22769918307.290001</v>
      </c>
      <c r="S90" s="40">
        <f t="shared" ref="S90:S103" si="132">IF(I90&lt;&gt;0,O90/I90,0)</f>
        <v>0.21094372858625451</v>
      </c>
    </row>
    <row r="91" spans="1:255" s="6" customFormat="1">
      <c r="A91" s="30"/>
      <c r="B91" s="188" t="s">
        <v>268</v>
      </c>
      <c r="C91" s="189"/>
      <c r="D91" s="190"/>
      <c r="E91" s="82" t="s">
        <v>269</v>
      </c>
      <c r="F91" s="100" t="s">
        <v>19</v>
      </c>
      <c r="G91" s="22">
        <v>173823</v>
      </c>
      <c r="H91" s="29">
        <f>IF(G91&lt;&gt;0,I91/G91,0)</f>
        <v>9692.9799853874338</v>
      </c>
      <c r="I91" s="23">
        <v>1684862860</v>
      </c>
      <c r="J91" s="22">
        <v>40862</v>
      </c>
      <c r="K91" s="29">
        <f>IF(J91&lt;&gt;0,L91/J91,0)</f>
        <v>10316.256579217854</v>
      </c>
      <c r="L91" s="23">
        <v>421542876.33999997</v>
      </c>
      <c r="M91" s="22">
        <v>40862</v>
      </c>
      <c r="N91" s="29">
        <f>IF(M91&lt;&gt;0,O91/M91,0)</f>
        <v>10366.72557168029</v>
      </c>
      <c r="O91" s="23">
        <v>423605140.31</v>
      </c>
      <c r="P91" s="29">
        <f>G91-M91</f>
        <v>132961</v>
      </c>
      <c r="Q91" s="31">
        <f>IF(G91&lt;&gt;0,M91/G91,0)</f>
        <v>0.23507821174413052</v>
      </c>
      <c r="R91" s="29">
        <f t="shared" si="131"/>
        <v>1261257719.6900001</v>
      </c>
      <c r="S91" s="31">
        <f t="shared" si="132"/>
        <v>0.25141817198700672</v>
      </c>
    </row>
    <row r="92" spans="1:255" s="6" customFormat="1">
      <c r="A92" s="30"/>
      <c r="B92" s="101" t="s">
        <v>31</v>
      </c>
      <c r="C92" s="191" t="s">
        <v>25</v>
      </c>
      <c r="D92" s="102" t="s">
        <v>270</v>
      </c>
      <c r="E92" s="82" t="s">
        <v>271</v>
      </c>
      <c r="F92" s="70" t="s">
        <v>18</v>
      </c>
      <c r="G92" s="27" t="s">
        <v>18</v>
      </c>
      <c r="H92" s="27" t="s">
        <v>18</v>
      </c>
      <c r="I92" s="29">
        <f>I93+I129</f>
        <v>11459968133</v>
      </c>
      <c r="J92" s="27" t="s">
        <v>18</v>
      </c>
      <c r="K92" s="27" t="s">
        <v>18</v>
      </c>
      <c r="L92" s="29">
        <f>L93+L129</f>
        <v>2415187393.1300001</v>
      </c>
      <c r="M92" s="27" t="s">
        <v>18</v>
      </c>
      <c r="N92" s="27" t="s">
        <v>18</v>
      </c>
      <c r="O92" s="29">
        <f>O93+O129</f>
        <v>2346942872.48</v>
      </c>
      <c r="P92" s="27" t="s">
        <v>18</v>
      </c>
      <c r="Q92" s="27" t="s">
        <v>18</v>
      </c>
      <c r="R92" s="29">
        <f t="shared" si="131"/>
        <v>9113025260.5200005</v>
      </c>
      <c r="S92" s="31">
        <f t="shared" si="132"/>
        <v>0.20479488644665325</v>
      </c>
    </row>
    <row r="93" spans="1:255" s="6" customFormat="1" ht="40.5" customHeight="1">
      <c r="A93" s="46"/>
      <c r="B93" s="103" t="s">
        <v>34</v>
      </c>
      <c r="C93" s="192"/>
      <c r="D93" s="48" t="s">
        <v>272</v>
      </c>
      <c r="E93" s="84" t="s">
        <v>273</v>
      </c>
      <c r="F93" s="50" t="s">
        <v>37</v>
      </c>
      <c r="G93" s="27" t="s">
        <v>18</v>
      </c>
      <c r="H93" s="27" t="s">
        <v>18</v>
      </c>
      <c r="I93" s="25">
        <f>I94+I102+I103+I107+I119+I121+I125+I128</f>
        <v>10985037570</v>
      </c>
      <c r="J93" s="27" t="s">
        <v>18</v>
      </c>
      <c r="K93" s="27" t="s">
        <v>18</v>
      </c>
      <c r="L93" s="25">
        <f>L94+L102+L103+L107+L119+L121+L125+L128</f>
        <v>2309362893.5500002</v>
      </c>
      <c r="M93" s="27" t="s">
        <v>18</v>
      </c>
      <c r="N93" s="27" t="s">
        <v>18</v>
      </c>
      <c r="O93" s="25">
        <f>O94+O102+O103+O107+O119+O121+O125+O128</f>
        <v>2251433524.48</v>
      </c>
      <c r="P93" s="24" t="s">
        <v>18</v>
      </c>
      <c r="Q93" s="24" t="s">
        <v>18</v>
      </c>
      <c r="R93" s="25">
        <f t="shared" si="131"/>
        <v>8733604045.5200005</v>
      </c>
      <c r="S93" s="26">
        <f t="shared" si="132"/>
        <v>0.20495455842851523</v>
      </c>
    </row>
    <row r="94" spans="1:255" s="6" customFormat="1" ht="40.5" customHeight="1">
      <c r="A94" s="46"/>
      <c r="B94" s="104" t="s">
        <v>38</v>
      </c>
      <c r="C94" s="193"/>
      <c r="D94" s="105" t="s">
        <v>274</v>
      </c>
      <c r="E94" s="84" t="s">
        <v>275</v>
      </c>
      <c r="F94" s="50" t="s">
        <v>37</v>
      </c>
      <c r="G94" s="52">
        <f>G95+G96+G98+G101</f>
        <v>3329817</v>
      </c>
      <c r="H94" s="25">
        <f>IF(G94&lt;&gt;0,I94/G94,0)</f>
        <v>1407.7160786914117</v>
      </c>
      <c r="I94" s="25">
        <f>I95+I96+I98+I101</f>
        <v>4687436930</v>
      </c>
      <c r="J94" s="52">
        <f>J95+J96+J98+J101</f>
        <v>816151</v>
      </c>
      <c r="K94" s="25">
        <f>IF(J94&lt;&gt;0,L94/J94,0)</f>
        <v>1554.9160720258872</v>
      </c>
      <c r="L94" s="25">
        <f>L95+L96+L98+L101</f>
        <v>1269046307.0999999</v>
      </c>
      <c r="M94" s="52">
        <f>M95+M96+M98+M101</f>
        <v>816151</v>
      </c>
      <c r="N94" s="25">
        <f>IF(M94&lt;&gt;0,O94/M94,0)</f>
        <v>1491.3331933428985</v>
      </c>
      <c r="O94" s="25">
        <f>O95+O96+O98+O101</f>
        <v>1217153077.0799999</v>
      </c>
      <c r="P94" s="25">
        <f t="shared" ref="P94" si="133">G94-M94</f>
        <v>2513666</v>
      </c>
      <c r="Q94" s="26">
        <f t="shared" ref="Q94" si="134">IF(G94&lt;&gt;0,M94/G94,0)</f>
        <v>0.24510386006197937</v>
      </c>
      <c r="R94" s="25">
        <f t="shared" si="131"/>
        <v>3470283852.9200001</v>
      </c>
      <c r="S94" s="26">
        <f t="shared" si="132"/>
        <v>0.25966281685628995</v>
      </c>
    </row>
    <row r="95" spans="1:255" s="6" customFormat="1">
      <c r="A95" s="46"/>
      <c r="B95" s="194" t="s">
        <v>41</v>
      </c>
      <c r="C95" s="194"/>
      <c r="D95" s="194"/>
      <c r="E95" s="84" t="s">
        <v>276</v>
      </c>
      <c r="F95" s="50" t="s">
        <v>44</v>
      </c>
      <c r="G95" s="22">
        <v>173269</v>
      </c>
      <c r="H95" s="25">
        <f t="shared" ref="H95:H103" si="135">IF(G95&lt;&gt;0,I95/G95,0)</f>
        <v>3464.3599836093013</v>
      </c>
      <c r="I95" s="23">
        <v>600266190</v>
      </c>
      <c r="J95" s="22">
        <v>52135</v>
      </c>
      <c r="K95" s="25">
        <f t="shared" ref="K95:K103" si="136">IF(J95&lt;&gt;0,L95/J95,0)</f>
        <v>3322.9640548575812</v>
      </c>
      <c r="L95" s="23">
        <v>173242731</v>
      </c>
      <c r="M95" s="22">
        <v>52135</v>
      </c>
      <c r="N95" s="25">
        <f t="shared" ref="N95:N103" si="137">IF(M95&lt;&gt;0,O95/M95,0)</f>
        <v>3322.9640548575812</v>
      </c>
      <c r="O95" s="23">
        <v>173242731</v>
      </c>
      <c r="P95" s="25">
        <f t="shared" ref="P95:P137" si="138">G95-M95</f>
        <v>121134</v>
      </c>
      <c r="Q95" s="26">
        <f t="shared" ref="Q95:Q137" si="139">IF(G95&lt;&gt;0,M95/G95,0)</f>
        <v>0.30089052282866524</v>
      </c>
      <c r="R95" s="25">
        <f t="shared" si="131"/>
        <v>427023459</v>
      </c>
      <c r="S95" s="26">
        <f t="shared" si="132"/>
        <v>0.28860984324304523</v>
      </c>
    </row>
    <row r="96" spans="1:255" s="6" customFormat="1">
      <c r="A96" s="46"/>
      <c r="B96" s="194" t="s">
        <v>45</v>
      </c>
      <c r="C96" s="194"/>
      <c r="D96" s="194"/>
      <c r="E96" s="84" t="s">
        <v>277</v>
      </c>
      <c r="F96" s="50" t="s">
        <v>44</v>
      </c>
      <c r="G96" s="22">
        <v>293001</v>
      </c>
      <c r="H96" s="25">
        <f t="shared" si="135"/>
        <v>3406.440012150129</v>
      </c>
      <c r="I96" s="23">
        <v>998090329.99999988</v>
      </c>
      <c r="J96" s="22">
        <v>51862</v>
      </c>
      <c r="K96" s="25">
        <f t="shared" si="136"/>
        <v>2627.4910724615324</v>
      </c>
      <c r="L96" s="23">
        <v>136266942</v>
      </c>
      <c r="M96" s="22">
        <v>51862</v>
      </c>
      <c r="N96" s="25">
        <f t="shared" si="137"/>
        <v>2627.4910724615324</v>
      </c>
      <c r="O96" s="23">
        <v>136266942</v>
      </c>
      <c r="P96" s="25">
        <f t="shared" si="138"/>
        <v>241139</v>
      </c>
      <c r="Q96" s="26">
        <f t="shared" si="139"/>
        <v>0.17700280886413358</v>
      </c>
      <c r="R96" s="25">
        <f t="shared" si="131"/>
        <v>861823387.99999988</v>
      </c>
      <c r="S96" s="26">
        <f t="shared" si="132"/>
        <v>0.13652766478561115</v>
      </c>
    </row>
    <row r="97" spans="1:19" s="6" customFormat="1">
      <c r="A97" s="46"/>
      <c r="B97" s="195" t="s">
        <v>48</v>
      </c>
      <c r="C97" s="195"/>
      <c r="D97" s="195"/>
      <c r="E97" s="84" t="s">
        <v>278</v>
      </c>
      <c r="F97" s="50" t="s">
        <v>44</v>
      </c>
      <c r="G97" s="22">
        <v>33804</v>
      </c>
      <c r="H97" s="25">
        <f t="shared" si="135"/>
        <v>1582.0698733877648</v>
      </c>
      <c r="I97" s="23">
        <v>53480290</v>
      </c>
      <c r="J97" s="22">
        <v>11537</v>
      </c>
      <c r="K97" s="25">
        <f t="shared" si="136"/>
        <v>1440.4578313253012</v>
      </c>
      <c r="L97" s="23">
        <v>16618562</v>
      </c>
      <c r="M97" s="22">
        <v>11537</v>
      </c>
      <c r="N97" s="25">
        <f t="shared" si="137"/>
        <v>1440.4578313253012</v>
      </c>
      <c r="O97" s="23">
        <v>16618562</v>
      </c>
      <c r="P97" s="25">
        <f t="shared" si="138"/>
        <v>22267</v>
      </c>
      <c r="Q97" s="26">
        <f t="shared" si="139"/>
        <v>0.3412909714826648</v>
      </c>
      <c r="R97" s="25">
        <f t="shared" si="131"/>
        <v>36861728</v>
      </c>
      <c r="S97" s="26">
        <f t="shared" si="132"/>
        <v>0.31074180786977784</v>
      </c>
    </row>
    <row r="98" spans="1:19" s="6" customFormat="1" ht="39">
      <c r="A98" s="54"/>
      <c r="B98" s="107" t="s">
        <v>51</v>
      </c>
      <c r="C98" s="108" t="s">
        <v>25</v>
      </c>
      <c r="D98" s="72" t="s">
        <v>279</v>
      </c>
      <c r="E98" s="84" t="s">
        <v>280</v>
      </c>
      <c r="F98" s="50" t="s">
        <v>44</v>
      </c>
      <c r="G98" s="24">
        <f>G99+G100</f>
        <v>97041</v>
      </c>
      <c r="H98" s="25">
        <f t="shared" si="135"/>
        <v>2626.8108325347016</v>
      </c>
      <c r="I98" s="25">
        <f>I99+I100</f>
        <v>254908350</v>
      </c>
      <c r="J98" s="24">
        <f>J99+J100</f>
        <v>22886</v>
      </c>
      <c r="K98" s="25">
        <f t="shared" si="136"/>
        <v>2586.2772437297913</v>
      </c>
      <c r="L98" s="25">
        <f>L99+L100</f>
        <v>59189541</v>
      </c>
      <c r="M98" s="24">
        <f>M99+M100</f>
        <v>22886</v>
      </c>
      <c r="N98" s="25">
        <f t="shared" si="137"/>
        <v>2586.2772437297913</v>
      </c>
      <c r="O98" s="25">
        <f>O99+O100</f>
        <v>59189541</v>
      </c>
      <c r="P98" s="25">
        <f t="shared" si="138"/>
        <v>74155</v>
      </c>
      <c r="Q98" s="26">
        <f t="shared" si="139"/>
        <v>0.23583846003235745</v>
      </c>
      <c r="R98" s="25">
        <f t="shared" si="131"/>
        <v>195718809</v>
      </c>
      <c r="S98" s="26">
        <f t="shared" si="132"/>
        <v>0.23219930221979782</v>
      </c>
    </row>
    <row r="99" spans="1:19" s="6" customFormat="1">
      <c r="A99" s="46"/>
      <c r="B99" s="196" t="s">
        <v>54</v>
      </c>
      <c r="C99" s="197"/>
      <c r="D99" s="198"/>
      <c r="E99" s="84" t="s">
        <v>281</v>
      </c>
      <c r="F99" s="50" t="s">
        <v>44</v>
      </c>
      <c r="G99" s="22">
        <v>49674</v>
      </c>
      <c r="H99" s="25">
        <f t="shared" si="135"/>
        <v>4164.2700406651365</v>
      </c>
      <c r="I99" s="23">
        <v>206855950</v>
      </c>
      <c r="J99" s="22">
        <v>12931</v>
      </c>
      <c r="K99" s="25">
        <f t="shared" si="136"/>
        <v>3772.6528497409327</v>
      </c>
      <c r="L99" s="23">
        <v>48784174</v>
      </c>
      <c r="M99" s="22">
        <v>12931</v>
      </c>
      <c r="N99" s="25">
        <f t="shared" si="137"/>
        <v>3772.6528497409327</v>
      </c>
      <c r="O99" s="23">
        <v>48784174</v>
      </c>
      <c r="P99" s="25">
        <f t="shared" si="138"/>
        <v>36743</v>
      </c>
      <c r="Q99" s="26">
        <f t="shared" si="139"/>
        <v>0.26031726859121473</v>
      </c>
      <c r="R99" s="25">
        <f t="shared" si="131"/>
        <v>158071776</v>
      </c>
      <c r="S99" s="26">
        <f t="shared" si="132"/>
        <v>0.23583645527237673</v>
      </c>
    </row>
    <row r="100" spans="1:19" s="6" customFormat="1">
      <c r="A100" s="46"/>
      <c r="B100" s="196" t="s">
        <v>57</v>
      </c>
      <c r="C100" s="197"/>
      <c r="D100" s="198"/>
      <c r="E100" s="84" t="s">
        <v>282</v>
      </c>
      <c r="F100" s="50" t="s">
        <v>44</v>
      </c>
      <c r="G100" s="22">
        <v>47367</v>
      </c>
      <c r="H100" s="25">
        <f t="shared" si="135"/>
        <v>1014.4699896552451</v>
      </c>
      <c r="I100" s="23">
        <v>48052399.999999993</v>
      </c>
      <c r="J100" s="22">
        <v>9955</v>
      </c>
      <c r="K100" s="25">
        <f t="shared" si="136"/>
        <v>1045.2402812656956</v>
      </c>
      <c r="L100" s="23">
        <v>10405367</v>
      </c>
      <c r="M100" s="22">
        <v>9955</v>
      </c>
      <c r="N100" s="25">
        <f t="shared" si="137"/>
        <v>1045.2402812656956</v>
      </c>
      <c r="O100" s="23">
        <v>10405367</v>
      </c>
      <c r="P100" s="25">
        <f t="shared" si="138"/>
        <v>37412</v>
      </c>
      <c r="Q100" s="26">
        <f t="shared" si="139"/>
        <v>0.21016741613359513</v>
      </c>
      <c r="R100" s="25">
        <f t="shared" si="131"/>
        <v>37647032.999999993</v>
      </c>
      <c r="S100" s="26">
        <f t="shared" si="132"/>
        <v>0.21654208738793487</v>
      </c>
    </row>
    <row r="101" spans="1:19" s="6" customFormat="1">
      <c r="A101" s="46"/>
      <c r="B101" s="196" t="s">
        <v>60</v>
      </c>
      <c r="C101" s="197"/>
      <c r="D101" s="198"/>
      <c r="E101" s="84" t="s">
        <v>283</v>
      </c>
      <c r="F101" s="50" t="s">
        <v>63</v>
      </c>
      <c r="G101" s="22">
        <v>2766506</v>
      </c>
      <c r="H101" s="25">
        <f t="shared" si="135"/>
        <v>1024.459032440197</v>
      </c>
      <c r="I101" s="23">
        <v>2834172059.9999995</v>
      </c>
      <c r="J101" s="22">
        <v>689268</v>
      </c>
      <c r="K101" s="25">
        <f t="shared" si="136"/>
        <v>1306.2366062257352</v>
      </c>
      <c r="L101" s="23">
        <v>900347093.10000002</v>
      </c>
      <c r="M101" s="22">
        <v>689268</v>
      </c>
      <c r="N101" s="25">
        <f t="shared" si="137"/>
        <v>1230.9491563223594</v>
      </c>
      <c r="O101" s="23">
        <v>848453863.08000004</v>
      </c>
      <c r="P101" s="25">
        <f t="shared" si="138"/>
        <v>2077238</v>
      </c>
      <c r="Q101" s="26">
        <f t="shared" si="139"/>
        <v>0.24914748061272957</v>
      </c>
      <c r="R101" s="25">
        <f t="shared" si="131"/>
        <v>1985718196.9199996</v>
      </c>
      <c r="S101" s="26">
        <f t="shared" si="132"/>
        <v>0.29936568603389596</v>
      </c>
    </row>
    <row r="102" spans="1:19" s="6" customFormat="1">
      <c r="A102" s="46"/>
      <c r="B102" s="199" t="s">
        <v>64</v>
      </c>
      <c r="C102" s="200"/>
      <c r="D102" s="201"/>
      <c r="E102" s="84" t="s">
        <v>284</v>
      </c>
      <c r="F102" s="50" t="s">
        <v>63</v>
      </c>
      <c r="G102" s="22">
        <v>359635</v>
      </c>
      <c r="H102" s="25">
        <f t="shared" si="135"/>
        <v>1996.7899954120151</v>
      </c>
      <c r="I102" s="23">
        <v>718115570</v>
      </c>
      <c r="J102" s="22">
        <v>121346</v>
      </c>
      <c r="K102" s="25">
        <f t="shared" si="136"/>
        <v>1711.1742078848908</v>
      </c>
      <c r="L102" s="23">
        <v>207644145.42999998</v>
      </c>
      <c r="M102" s="22">
        <v>121346</v>
      </c>
      <c r="N102" s="25">
        <f t="shared" si="137"/>
        <v>1658.2026403012871</v>
      </c>
      <c r="O102" s="23">
        <v>201216257.59</v>
      </c>
      <c r="P102" s="25">
        <f t="shared" si="138"/>
        <v>238289</v>
      </c>
      <c r="Q102" s="26">
        <f t="shared" si="139"/>
        <v>0.33741432285511697</v>
      </c>
      <c r="R102" s="25">
        <f t="shared" si="131"/>
        <v>516899312.40999997</v>
      </c>
      <c r="S102" s="26">
        <f t="shared" si="132"/>
        <v>0.28020038277404291</v>
      </c>
    </row>
    <row r="103" spans="1:19" s="6" customFormat="1" ht="36" customHeight="1">
      <c r="A103" s="46"/>
      <c r="B103" s="196" t="s">
        <v>285</v>
      </c>
      <c r="C103" s="197"/>
      <c r="D103" s="198"/>
      <c r="E103" s="84" t="s">
        <v>286</v>
      </c>
      <c r="F103" s="53" t="s">
        <v>20</v>
      </c>
      <c r="G103" s="22">
        <v>889742</v>
      </c>
      <c r="H103" s="25">
        <f t="shared" si="135"/>
        <v>3923.8299979095063</v>
      </c>
      <c r="I103" s="23">
        <v>3491196350</v>
      </c>
      <c r="J103" s="22">
        <v>119117</v>
      </c>
      <c r="K103" s="25">
        <f t="shared" si="136"/>
        <v>5105.7746736402023</v>
      </c>
      <c r="L103" s="23">
        <v>608184561.79999995</v>
      </c>
      <c r="M103" s="22">
        <v>119117</v>
      </c>
      <c r="N103" s="25">
        <f t="shared" si="137"/>
        <v>5134.9150464669192</v>
      </c>
      <c r="O103" s="23">
        <v>611655675.59000003</v>
      </c>
      <c r="P103" s="25">
        <f t="shared" si="138"/>
        <v>770625</v>
      </c>
      <c r="Q103" s="26">
        <f t="shared" si="139"/>
        <v>0.13387813545949276</v>
      </c>
      <c r="R103" s="25">
        <f t="shared" si="131"/>
        <v>2879540674.4099998</v>
      </c>
      <c r="S103" s="26">
        <f t="shared" si="132"/>
        <v>0.17519944863313117</v>
      </c>
    </row>
    <row r="104" spans="1:19" s="6" customFormat="1">
      <c r="A104" s="46"/>
      <c r="B104" s="194" t="s">
        <v>70</v>
      </c>
      <c r="C104" s="194"/>
      <c r="D104" s="194"/>
      <c r="E104" s="84" t="s">
        <v>287</v>
      </c>
      <c r="F104" s="50" t="s">
        <v>63</v>
      </c>
      <c r="G104" s="22">
        <v>2331529</v>
      </c>
      <c r="H104" s="25">
        <f>IF(G104&lt;&gt;0,I103/G104,0)</f>
        <v>1497.3849135052576</v>
      </c>
      <c r="I104" s="25" t="s">
        <v>18</v>
      </c>
      <c r="J104" s="22">
        <v>367843</v>
      </c>
      <c r="K104" s="25">
        <f>IF(J104&lt;&gt;0,L103/J104,0)</f>
        <v>1653.3808222529719</v>
      </c>
      <c r="L104" s="25" t="s">
        <v>18</v>
      </c>
      <c r="M104" s="22">
        <v>367843</v>
      </c>
      <c r="N104" s="25">
        <f>IF(M104&lt;&gt;0,O103/M104,0)</f>
        <v>1662.8172225378762</v>
      </c>
      <c r="O104" s="25" t="s">
        <v>18</v>
      </c>
      <c r="P104" s="25">
        <f t="shared" si="138"/>
        <v>1963686</v>
      </c>
      <c r="Q104" s="26">
        <f t="shared" si="139"/>
        <v>0.1577690005142548</v>
      </c>
      <c r="R104" s="24" t="s">
        <v>18</v>
      </c>
      <c r="S104" s="24" t="s">
        <v>18</v>
      </c>
    </row>
    <row r="105" spans="1:19" s="6" customFormat="1" ht="33" customHeight="1">
      <c r="A105" s="46"/>
      <c r="B105" s="194" t="s">
        <v>73</v>
      </c>
      <c r="C105" s="194"/>
      <c r="D105" s="194"/>
      <c r="E105" s="48" t="s">
        <v>288</v>
      </c>
      <c r="F105" s="48" t="s">
        <v>76</v>
      </c>
      <c r="G105" s="22">
        <v>53723</v>
      </c>
      <c r="H105" s="25">
        <f t="shared" ref="H105:H137" si="140">IF(G105&lt;&gt;0,I105/G105,0)</f>
        <v>721.97997133443778</v>
      </c>
      <c r="I105" s="23">
        <v>38786930</v>
      </c>
      <c r="J105" s="22">
        <v>2134</v>
      </c>
      <c r="K105" s="25">
        <f t="shared" ref="K105:K129" si="141">IF(J105&lt;&gt;0,L105/J105,0)</f>
        <v>736.12277413308345</v>
      </c>
      <c r="L105" s="23">
        <v>1570886</v>
      </c>
      <c r="M105" s="22">
        <v>2134</v>
      </c>
      <c r="N105" s="25">
        <f t="shared" ref="N105:N129" si="142">IF(M105&lt;&gt;0,O105/M105,0)</f>
        <v>736.12277413308345</v>
      </c>
      <c r="O105" s="23">
        <v>1570886</v>
      </c>
      <c r="P105" s="25">
        <f t="shared" ref="P105:P107" si="143">G105-M105</f>
        <v>51589</v>
      </c>
      <c r="Q105" s="26">
        <f t="shared" ref="Q105:Q107" si="144">IF(G105&lt;&gt;0,M105/G105,0)</f>
        <v>3.9722279098337768E-2</v>
      </c>
      <c r="R105" s="25">
        <f t="shared" ref="R105:R107" si="145">I105-O105</f>
        <v>37216044</v>
      </c>
      <c r="S105" s="26">
        <f t="shared" ref="S105:S107" si="146">IF(I105&lt;&gt;0,O105/I105,0)</f>
        <v>4.0500395365139753E-2</v>
      </c>
    </row>
    <row r="106" spans="1:19" s="6" customFormat="1" ht="33" customHeight="1">
      <c r="A106" s="46"/>
      <c r="B106" s="196" t="s">
        <v>77</v>
      </c>
      <c r="C106" s="197"/>
      <c r="D106" s="198"/>
      <c r="E106" s="48" t="s">
        <v>289</v>
      </c>
      <c r="F106" s="48" t="s">
        <v>76</v>
      </c>
      <c r="G106" s="22">
        <v>20349</v>
      </c>
      <c r="H106" s="25">
        <f t="shared" si="140"/>
        <v>639.11985846970356</v>
      </c>
      <c r="I106" s="23">
        <v>13005449.999999998</v>
      </c>
      <c r="J106" s="22">
        <v>76</v>
      </c>
      <c r="K106" s="25">
        <f t="shared" si="141"/>
        <v>45095.01315789474</v>
      </c>
      <c r="L106" s="23">
        <v>3427221</v>
      </c>
      <c r="M106" s="22">
        <v>76</v>
      </c>
      <c r="N106" s="25">
        <f t="shared" si="142"/>
        <v>45095.01315789474</v>
      </c>
      <c r="O106" s="23">
        <v>3427221</v>
      </c>
      <c r="P106" s="25">
        <f t="shared" si="143"/>
        <v>20273</v>
      </c>
      <c r="Q106" s="26">
        <f t="shared" si="144"/>
        <v>3.7348272642390291E-3</v>
      </c>
      <c r="R106" s="25">
        <f t="shared" si="145"/>
        <v>9578228.9999999981</v>
      </c>
      <c r="S106" s="26">
        <f t="shared" si="146"/>
        <v>0.26352190812313303</v>
      </c>
    </row>
    <row r="107" spans="1:19" s="6" customFormat="1" ht="70.5">
      <c r="A107" s="46"/>
      <c r="B107" s="111" t="s">
        <v>80</v>
      </c>
      <c r="C107" s="108" t="s">
        <v>25</v>
      </c>
      <c r="D107" s="112" t="s">
        <v>290</v>
      </c>
      <c r="E107" s="48" t="s">
        <v>291</v>
      </c>
      <c r="F107" s="50" t="s">
        <v>83</v>
      </c>
      <c r="G107" s="55">
        <f>SUM(G108:G118)</f>
        <v>202348</v>
      </c>
      <c r="H107" s="113">
        <f t="shared" si="140"/>
        <v>3955.5556269397275</v>
      </c>
      <c r="I107" s="56">
        <f>SUM(I108:I118)</f>
        <v>800398770</v>
      </c>
      <c r="J107" s="55">
        <f>SUM(J108:J118)</f>
        <v>41914</v>
      </c>
      <c r="K107" s="113">
        <f t="shared" si="141"/>
        <v>3420.0146647898077</v>
      </c>
      <c r="L107" s="56">
        <f>SUM(L108:L118)</f>
        <v>143346494.66</v>
      </c>
      <c r="M107" s="55">
        <f>SUM(M108:M118)</f>
        <v>41914</v>
      </c>
      <c r="N107" s="113">
        <f t="shared" si="142"/>
        <v>3346.5460146967598</v>
      </c>
      <c r="O107" s="56">
        <f>SUM(O108:O118)</f>
        <v>140267129.66</v>
      </c>
      <c r="P107" s="25">
        <f t="shared" si="143"/>
        <v>160434</v>
      </c>
      <c r="Q107" s="26">
        <f t="shared" si="144"/>
        <v>0.20713819756063812</v>
      </c>
      <c r="R107" s="25">
        <f t="shared" si="145"/>
        <v>660131640.34000003</v>
      </c>
      <c r="S107" s="26">
        <f t="shared" si="146"/>
        <v>0.17524655823746454</v>
      </c>
    </row>
    <row r="108" spans="1:19" s="6" customFormat="1">
      <c r="A108" s="46"/>
      <c r="B108" s="177" t="s">
        <v>84</v>
      </c>
      <c r="C108" s="177"/>
      <c r="D108" s="177"/>
      <c r="E108" s="84" t="s">
        <v>292</v>
      </c>
      <c r="F108" s="50" t="s">
        <v>83</v>
      </c>
      <c r="G108" s="22">
        <v>61086</v>
      </c>
      <c r="H108" s="25">
        <f t="shared" si="140"/>
        <v>5487.3299937792617</v>
      </c>
      <c r="I108" s="23">
        <v>335199040</v>
      </c>
      <c r="J108" s="22">
        <v>11168</v>
      </c>
      <c r="K108" s="25">
        <f t="shared" si="141"/>
        <v>5332.4106375358169</v>
      </c>
      <c r="L108" s="23">
        <v>59552362</v>
      </c>
      <c r="M108" s="22">
        <v>11168</v>
      </c>
      <c r="N108" s="25">
        <f t="shared" si="142"/>
        <v>5329.7767657593122</v>
      </c>
      <c r="O108" s="23">
        <v>59522946.920000002</v>
      </c>
      <c r="P108" s="25">
        <f t="shared" si="138"/>
        <v>49918</v>
      </c>
      <c r="Q108" s="26">
        <f t="shared" si="139"/>
        <v>0.18282421504108962</v>
      </c>
      <c r="R108" s="25">
        <f t="shared" ref="R108:R129" si="147">I108-O108</f>
        <v>275676093.07999998</v>
      </c>
      <c r="S108" s="26">
        <f t="shared" ref="S108:S129" si="148">IF(I108&lt;&gt;0,O108/I108,0)</f>
        <v>0.17757493255350612</v>
      </c>
    </row>
    <row r="109" spans="1:19" s="6" customFormat="1">
      <c r="A109" s="46"/>
      <c r="B109" s="177" t="s">
        <v>87</v>
      </c>
      <c r="C109" s="177"/>
      <c r="D109" s="177"/>
      <c r="E109" s="84" t="s">
        <v>293</v>
      </c>
      <c r="F109" s="50" t="s">
        <v>83</v>
      </c>
      <c r="G109" s="22">
        <v>24557</v>
      </c>
      <c r="H109" s="25">
        <f t="shared" si="140"/>
        <v>5987.1999837113653</v>
      </c>
      <c r="I109" s="23">
        <v>147027670</v>
      </c>
      <c r="J109" s="22">
        <v>4918</v>
      </c>
      <c r="K109" s="25">
        <f t="shared" si="141"/>
        <v>5769.197844652298</v>
      </c>
      <c r="L109" s="23">
        <v>28372915</v>
      </c>
      <c r="M109" s="22">
        <v>4918</v>
      </c>
      <c r="N109" s="25">
        <f t="shared" si="142"/>
        <v>5175.9190890605933</v>
      </c>
      <c r="O109" s="23">
        <v>25455170.079999998</v>
      </c>
      <c r="P109" s="25">
        <f t="shared" si="138"/>
        <v>19639</v>
      </c>
      <c r="Q109" s="26">
        <f t="shared" si="139"/>
        <v>0.20026876247098588</v>
      </c>
      <c r="R109" s="25">
        <f t="shared" si="147"/>
        <v>121572499.92</v>
      </c>
      <c r="S109" s="26">
        <f t="shared" si="148"/>
        <v>0.17313183348413261</v>
      </c>
    </row>
    <row r="110" spans="1:19" s="6" customFormat="1">
      <c r="A110" s="46"/>
      <c r="B110" s="177" t="s">
        <v>90</v>
      </c>
      <c r="C110" s="177"/>
      <c r="D110" s="177"/>
      <c r="E110" s="84" t="s">
        <v>294</v>
      </c>
      <c r="F110" s="50" t="s">
        <v>83</v>
      </c>
      <c r="G110" s="22">
        <v>63550</v>
      </c>
      <c r="H110" s="25">
        <f t="shared" si="140"/>
        <v>1409.7400472069237</v>
      </c>
      <c r="I110" s="23">
        <v>89588980</v>
      </c>
      <c r="J110" s="22">
        <v>14902</v>
      </c>
      <c r="K110" s="25">
        <f t="shared" si="141"/>
        <v>1378.5020131525969</v>
      </c>
      <c r="L110" s="23">
        <v>20542437</v>
      </c>
      <c r="M110" s="22">
        <v>14902</v>
      </c>
      <c r="N110" s="25">
        <f t="shared" si="142"/>
        <v>1374.8968903502887</v>
      </c>
      <c r="O110" s="23">
        <v>20488713.460000001</v>
      </c>
      <c r="P110" s="25">
        <f t="shared" si="138"/>
        <v>48648</v>
      </c>
      <c r="Q110" s="26">
        <f t="shared" si="139"/>
        <v>0.234492525570417</v>
      </c>
      <c r="R110" s="25">
        <f t="shared" si="147"/>
        <v>69100266.539999992</v>
      </c>
      <c r="S110" s="26">
        <f t="shared" si="148"/>
        <v>0.22869680467396772</v>
      </c>
    </row>
    <row r="111" spans="1:19" s="6" customFormat="1">
      <c r="A111" s="46"/>
      <c r="B111" s="177" t="s">
        <v>93</v>
      </c>
      <c r="C111" s="177"/>
      <c r="D111" s="177"/>
      <c r="E111" s="84" t="s">
        <v>295</v>
      </c>
      <c r="F111" s="50" t="s">
        <v>83</v>
      </c>
      <c r="G111" s="22">
        <v>37838</v>
      </c>
      <c r="H111" s="25">
        <f t="shared" si="140"/>
        <v>2584.9698715576933</v>
      </c>
      <c r="I111" s="23">
        <v>97810090</v>
      </c>
      <c r="J111" s="22">
        <v>8323</v>
      </c>
      <c r="K111" s="25">
        <f t="shared" si="141"/>
        <v>2600.2972485882492</v>
      </c>
      <c r="L111" s="23">
        <v>21642274</v>
      </c>
      <c r="M111" s="22">
        <v>8323</v>
      </c>
      <c r="N111" s="25">
        <f t="shared" si="142"/>
        <v>2590.8677808482516</v>
      </c>
      <c r="O111" s="23">
        <v>21563792.539999999</v>
      </c>
      <c r="P111" s="25">
        <f t="shared" si="138"/>
        <v>29515</v>
      </c>
      <c r="Q111" s="26">
        <f t="shared" si="139"/>
        <v>0.2199640572968973</v>
      </c>
      <c r="R111" s="25">
        <f t="shared" si="147"/>
        <v>76246297.460000008</v>
      </c>
      <c r="S111" s="26">
        <f t="shared" si="148"/>
        <v>0.22046593086664165</v>
      </c>
    </row>
    <row r="112" spans="1:19" s="6" customFormat="1">
      <c r="A112" s="46"/>
      <c r="B112" s="177" t="s">
        <v>96</v>
      </c>
      <c r="C112" s="177"/>
      <c r="D112" s="177"/>
      <c r="E112" s="84" t="s">
        <v>296</v>
      </c>
      <c r="F112" s="50" t="s">
        <v>83</v>
      </c>
      <c r="G112" s="22">
        <v>994</v>
      </c>
      <c r="H112" s="25">
        <f t="shared" si="140"/>
        <v>20321.730382293761</v>
      </c>
      <c r="I112" s="23">
        <v>20199800</v>
      </c>
      <c r="J112" s="22">
        <v>0</v>
      </c>
      <c r="K112" s="25">
        <f t="shared" si="141"/>
        <v>0</v>
      </c>
      <c r="L112" s="23">
        <v>0</v>
      </c>
      <c r="M112" s="22">
        <v>0</v>
      </c>
      <c r="N112" s="25">
        <f t="shared" si="142"/>
        <v>0</v>
      </c>
      <c r="O112" s="23">
        <v>0</v>
      </c>
      <c r="P112" s="25">
        <f t="shared" si="138"/>
        <v>994</v>
      </c>
      <c r="Q112" s="26">
        <f t="shared" si="139"/>
        <v>0</v>
      </c>
      <c r="R112" s="25">
        <f t="shared" si="147"/>
        <v>20199800</v>
      </c>
      <c r="S112" s="26">
        <f t="shared" si="148"/>
        <v>0</v>
      </c>
    </row>
    <row r="113" spans="1:19" s="6" customFormat="1" ht="35.25" customHeight="1">
      <c r="A113" s="46"/>
      <c r="B113" s="177" t="s">
        <v>99</v>
      </c>
      <c r="C113" s="177"/>
      <c r="D113" s="177"/>
      <c r="E113" s="84" t="s">
        <v>297</v>
      </c>
      <c r="F113" s="50" t="s">
        <v>83</v>
      </c>
      <c r="G113" s="22">
        <v>9430</v>
      </c>
      <c r="H113" s="25">
        <f t="shared" si="140"/>
        <v>5011.640509013786</v>
      </c>
      <c r="I113" s="23">
        <v>47259770</v>
      </c>
      <c r="J113" s="22">
        <v>1147</v>
      </c>
      <c r="K113" s="25">
        <f t="shared" si="141"/>
        <v>5947.9721011333913</v>
      </c>
      <c r="L113" s="23">
        <v>6822324</v>
      </c>
      <c r="M113" s="22">
        <v>1147</v>
      </c>
      <c r="N113" s="25">
        <f t="shared" si="142"/>
        <v>5947.9721011333913</v>
      </c>
      <c r="O113" s="23">
        <v>6822324</v>
      </c>
      <c r="P113" s="25">
        <f t="shared" si="138"/>
        <v>8283</v>
      </c>
      <c r="Q113" s="26">
        <f t="shared" si="139"/>
        <v>0.12163308589607635</v>
      </c>
      <c r="R113" s="25">
        <f t="shared" si="147"/>
        <v>40437446</v>
      </c>
      <c r="S113" s="26">
        <f t="shared" si="148"/>
        <v>0.14435796026937922</v>
      </c>
    </row>
    <row r="114" spans="1:19" s="6" customFormat="1">
      <c r="A114" s="46"/>
      <c r="B114" s="204" t="s">
        <v>102</v>
      </c>
      <c r="C114" s="205"/>
      <c r="D114" s="206"/>
      <c r="E114" s="84" t="s">
        <v>298</v>
      </c>
      <c r="F114" s="50" t="s">
        <v>83</v>
      </c>
      <c r="G114" s="22">
        <v>703</v>
      </c>
      <c r="H114" s="25">
        <f t="shared" ref="H114:H118" si="149">IF(G114&lt;&gt;0,I114/G114,0)</f>
        <v>35414.39544807966</v>
      </c>
      <c r="I114" s="23">
        <v>24896320</v>
      </c>
      <c r="J114" s="22">
        <v>0</v>
      </c>
      <c r="K114" s="25">
        <f t="shared" si="141"/>
        <v>0</v>
      </c>
      <c r="L114" s="23">
        <v>0</v>
      </c>
      <c r="M114" s="22">
        <v>0</v>
      </c>
      <c r="N114" s="25">
        <f t="shared" si="142"/>
        <v>0</v>
      </c>
      <c r="O114" s="23">
        <v>0</v>
      </c>
      <c r="P114" s="25">
        <f t="shared" si="138"/>
        <v>703</v>
      </c>
      <c r="Q114" s="26">
        <f t="shared" si="139"/>
        <v>0</v>
      </c>
      <c r="R114" s="25">
        <f t="shared" si="147"/>
        <v>24896320</v>
      </c>
      <c r="S114" s="26">
        <f t="shared" si="148"/>
        <v>0</v>
      </c>
    </row>
    <row r="115" spans="1:19" s="6" customFormat="1">
      <c r="A115" s="46"/>
      <c r="B115" s="204" t="s">
        <v>105</v>
      </c>
      <c r="C115" s="205"/>
      <c r="D115" s="206"/>
      <c r="E115" s="84" t="s">
        <v>299</v>
      </c>
      <c r="F115" s="50" t="s">
        <v>83</v>
      </c>
      <c r="G115" s="22">
        <v>2519</v>
      </c>
      <c r="H115" s="25">
        <f t="shared" si="149"/>
        <v>9235.3513298928137</v>
      </c>
      <c r="I115" s="23">
        <v>23263850</v>
      </c>
      <c r="J115" s="22">
        <v>1271</v>
      </c>
      <c r="K115" s="25">
        <f t="shared" si="141"/>
        <v>4739.0676632572777</v>
      </c>
      <c r="L115" s="23">
        <v>6023355</v>
      </c>
      <c r="M115" s="22">
        <v>1271</v>
      </c>
      <c r="N115" s="25">
        <f t="shared" si="142"/>
        <v>4739.0676632572777</v>
      </c>
      <c r="O115" s="23">
        <v>6023355</v>
      </c>
      <c r="P115" s="25">
        <f t="shared" si="138"/>
        <v>1248</v>
      </c>
      <c r="Q115" s="26">
        <f t="shared" si="139"/>
        <v>0.50456530369194119</v>
      </c>
      <c r="R115" s="25">
        <f t="shared" si="147"/>
        <v>17240495</v>
      </c>
      <c r="S115" s="26">
        <f t="shared" si="148"/>
        <v>0.25891479699189945</v>
      </c>
    </row>
    <row r="116" spans="1:19" s="6" customFormat="1">
      <c r="A116" s="46"/>
      <c r="B116" s="204" t="s">
        <v>300</v>
      </c>
      <c r="C116" s="205"/>
      <c r="D116" s="206"/>
      <c r="E116" s="84" t="s">
        <v>301</v>
      </c>
      <c r="F116" s="50" t="s">
        <v>83</v>
      </c>
      <c r="G116" s="22">
        <v>431</v>
      </c>
      <c r="H116" s="25">
        <f t="shared" si="149"/>
        <v>27576.264501160094</v>
      </c>
      <c r="I116" s="23">
        <v>11885370</v>
      </c>
      <c r="J116" s="22">
        <v>0</v>
      </c>
      <c r="K116" s="25">
        <f t="shared" si="141"/>
        <v>0</v>
      </c>
      <c r="L116" s="23">
        <v>0</v>
      </c>
      <c r="M116" s="22">
        <v>0</v>
      </c>
      <c r="N116" s="25">
        <f t="shared" si="142"/>
        <v>0</v>
      </c>
      <c r="O116" s="23">
        <v>0</v>
      </c>
      <c r="P116" s="25">
        <f t="shared" ref="P116:P118" si="150">G116-M116</f>
        <v>431</v>
      </c>
      <c r="Q116" s="26">
        <f t="shared" ref="Q116:Q118" si="151">IF(G116&lt;&gt;0,M116/G116,0)</f>
        <v>0</v>
      </c>
      <c r="R116" s="25">
        <f t="shared" ref="R116:R118" si="152">I116-O116</f>
        <v>11885370</v>
      </c>
      <c r="S116" s="26">
        <f t="shared" ref="S116:S118" si="153">IF(I116&lt;&gt;0,O116/I116,0)</f>
        <v>0</v>
      </c>
    </row>
    <row r="117" spans="1:19" s="6" customFormat="1">
      <c r="A117" s="46"/>
      <c r="B117" s="204" t="s">
        <v>111</v>
      </c>
      <c r="C117" s="205"/>
      <c r="D117" s="206"/>
      <c r="E117" s="84" t="s">
        <v>302</v>
      </c>
      <c r="F117" s="50" t="s">
        <v>83</v>
      </c>
      <c r="G117" s="22">
        <v>826</v>
      </c>
      <c r="H117" s="25">
        <f t="shared" si="149"/>
        <v>2094.8547215496369</v>
      </c>
      <c r="I117" s="23">
        <v>1730350</v>
      </c>
      <c r="J117" s="22">
        <v>183</v>
      </c>
      <c r="K117" s="25">
        <f t="shared" si="141"/>
        <v>2095.0819672131147</v>
      </c>
      <c r="L117" s="23">
        <v>383400</v>
      </c>
      <c r="M117" s="22">
        <v>183</v>
      </c>
      <c r="N117" s="25">
        <f t="shared" si="142"/>
        <v>2095.0819672131147</v>
      </c>
      <c r="O117" s="23">
        <v>383400</v>
      </c>
      <c r="P117" s="25">
        <f t="shared" si="150"/>
        <v>643</v>
      </c>
      <c r="Q117" s="26">
        <f t="shared" si="151"/>
        <v>0.2215496368038741</v>
      </c>
      <c r="R117" s="25">
        <f t="shared" si="152"/>
        <v>1346950</v>
      </c>
      <c r="S117" s="26">
        <f t="shared" si="153"/>
        <v>0.2215736700667495</v>
      </c>
    </row>
    <row r="118" spans="1:19" s="6" customFormat="1" ht="36" customHeight="1">
      <c r="A118" s="46"/>
      <c r="B118" s="204" t="s">
        <v>114</v>
      </c>
      <c r="C118" s="205"/>
      <c r="D118" s="206"/>
      <c r="E118" s="84" t="s">
        <v>303</v>
      </c>
      <c r="F118" s="50" t="s">
        <v>83</v>
      </c>
      <c r="G118" s="22">
        <v>414</v>
      </c>
      <c r="H118" s="25">
        <f t="shared" si="149"/>
        <v>3713.840579710145</v>
      </c>
      <c r="I118" s="23">
        <v>1537530</v>
      </c>
      <c r="J118" s="22">
        <v>2</v>
      </c>
      <c r="K118" s="25">
        <f t="shared" si="141"/>
        <v>3713.83</v>
      </c>
      <c r="L118" s="23">
        <v>7427.66</v>
      </c>
      <c r="M118" s="22">
        <v>2</v>
      </c>
      <c r="N118" s="25">
        <f t="shared" si="142"/>
        <v>3713.83</v>
      </c>
      <c r="O118" s="23">
        <v>7427.66</v>
      </c>
      <c r="P118" s="25">
        <f t="shared" si="150"/>
        <v>412</v>
      </c>
      <c r="Q118" s="26">
        <f t="shared" si="151"/>
        <v>4.830917874396135E-3</v>
      </c>
      <c r="R118" s="25">
        <f t="shared" si="152"/>
        <v>1530102.34</v>
      </c>
      <c r="S118" s="26">
        <f t="shared" si="153"/>
        <v>4.830904112440082E-3</v>
      </c>
    </row>
    <row r="119" spans="1:19" s="6" customFormat="1">
      <c r="A119" s="46"/>
      <c r="B119" s="204" t="s">
        <v>117</v>
      </c>
      <c r="C119" s="205"/>
      <c r="D119" s="206"/>
      <c r="E119" s="84" t="s">
        <v>304</v>
      </c>
      <c r="F119" s="50" t="s">
        <v>44</v>
      </c>
      <c r="G119" s="22">
        <v>140042</v>
      </c>
      <c r="H119" s="25">
        <f t="shared" ref="H119:H120" si="154">IF(G119&lt;&gt;0,I119/G119,0)</f>
        <v>1825.9400037131718</v>
      </c>
      <c r="I119" s="23">
        <v>255708290</v>
      </c>
      <c r="J119" s="22">
        <v>5654</v>
      </c>
      <c r="K119" s="25">
        <f t="shared" si="141"/>
        <v>2020.0899823134064</v>
      </c>
      <c r="L119" s="23">
        <v>11421588.76</v>
      </c>
      <c r="M119" s="22">
        <v>5654</v>
      </c>
      <c r="N119" s="25">
        <f t="shared" si="142"/>
        <v>2020.0899823134064</v>
      </c>
      <c r="O119" s="23">
        <v>11421588.76</v>
      </c>
      <c r="P119" s="25">
        <f t="shared" si="138"/>
        <v>134388</v>
      </c>
      <c r="Q119" s="26">
        <f t="shared" si="139"/>
        <v>4.0373602205052768E-2</v>
      </c>
      <c r="R119" s="25">
        <f t="shared" si="147"/>
        <v>244286701.24000001</v>
      </c>
      <c r="S119" s="26">
        <f t="shared" si="148"/>
        <v>4.4666478196698278E-2</v>
      </c>
    </row>
    <row r="120" spans="1:19" s="6" customFormat="1">
      <c r="A120" s="46"/>
      <c r="B120" s="204" t="s">
        <v>120</v>
      </c>
      <c r="C120" s="205"/>
      <c r="D120" s="206"/>
      <c r="E120" s="84" t="s">
        <v>305</v>
      </c>
      <c r="F120" s="50" t="s">
        <v>44</v>
      </c>
      <c r="G120" s="22">
        <v>3743</v>
      </c>
      <c r="H120" s="25">
        <f t="shared" si="154"/>
        <v>2688.7389794282658</v>
      </c>
      <c r="I120" s="23">
        <v>10063949.999999998</v>
      </c>
      <c r="J120" s="22">
        <v>1369</v>
      </c>
      <c r="K120" s="25">
        <f t="shared" si="141"/>
        <v>2701.84</v>
      </c>
      <c r="L120" s="23">
        <v>3698818.96</v>
      </c>
      <c r="M120" s="22">
        <v>1369</v>
      </c>
      <c r="N120" s="25">
        <f t="shared" si="142"/>
        <v>2701.84</v>
      </c>
      <c r="O120" s="23">
        <v>3698818.96</v>
      </c>
      <c r="P120" s="25">
        <f t="shared" si="138"/>
        <v>2374</v>
      </c>
      <c r="Q120" s="26">
        <f t="shared" si="139"/>
        <v>0.36574939887790542</v>
      </c>
      <c r="R120" s="25">
        <f t="shared" si="147"/>
        <v>6365131.0399999982</v>
      </c>
      <c r="S120" s="26">
        <f t="shared" si="148"/>
        <v>0.36753153185379506</v>
      </c>
    </row>
    <row r="121" spans="1:19" s="6" customFormat="1">
      <c r="A121" s="46"/>
      <c r="B121" s="177" t="s">
        <v>306</v>
      </c>
      <c r="C121" s="177"/>
      <c r="D121" s="177"/>
      <c r="E121" s="84" t="s">
        <v>307</v>
      </c>
      <c r="F121" s="50" t="s">
        <v>44</v>
      </c>
      <c r="G121" s="22">
        <v>183486</v>
      </c>
      <c r="H121" s="25">
        <f t="shared" si="140"/>
        <v>4756.7999738399667</v>
      </c>
      <c r="I121" s="23">
        <v>872806200.00000012</v>
      </c>
      <c r="J121" s="22">
        <v>17089</v>
      </c>
      <c r="K121" s="25">
        <f t="shared" si="141"/>
        <v>3966.3097559833814</v>
      </c>
      <c r="L121" s="23">
        <v>67780267.420000002</v>
      </c>
      <c r="M121" s="22">
        <v>17089</v>
      </c>
      <c r="N121" s="25">
        <f t="shared" si="142"/>
        <v>3966.3097559833814</v>
      </c>
      <c r="O121" s="23">
        <v>67780267.420000002</v>
      </c>
      <c r="P121" s="25">
        <f t="shared" si="138"/>
        <v>166397</v>
      </c>
      <c r="Q121" s="26">
        <f t="shared" si="139"/>
        <v>9.3135171075722403E-2</v>
      </c>
      <c r="R121" s="25">
        <f t="shared" si="147"/>
        <v>805025932.58000016</v>
      </c>
      <c r="S121" s="26">
        <f t="shared" si="148"/>
        <v>7.7657866568775505E-2</v>
      </c>
    </row>
    <row r="122" spans="1:19" s="6" customFormat="1">
      <c r="A122" s="46"/>
      <c r="B122" s="204" t="s">
        <v>126</v>
      </c>
      <c r="C122" s="205"/>
      <c r="D122" s="206"/>
      <c r="E122" s="84" t="s">
        <v>308</v>
      </c>
      <c r="F122" s="50" t="s">
        <v>44</v>
      </c>
      <c r="G122" s="22">
        <v>30003</v>
      </c>
      <c r="H122" s="25">
        <f t="shared" ref="H122:H128" si="155">IF(G122&lt;&gt;0,I122/G122,0)</f>
        <v>8078.6201379862005</v>
      </c>
      <c r="I122" s="23">
        <v>242382839.99999997</v>
      </c>
      <c r="J122" s="22">
        <v>2045</v>
      </c>
      <c r="K122" s="25">
        <f t="shared" si="141"/>
        <v>6321.0283031784847</v>
      </c>
      <c r="L122" s="23">
        <v>12926502.880000001</v>
      </c>
      <c r="M122" s="22">
        <v>2045</v>
      </c>
      <c r="N122" s="25">
        <f t="shared" si="142"/>
        <v>6321.0283031784847</v>
      </c>
      <c r="O122" s="23">
        <v>12926502.880000001</v>
      </c>
      <c r="P122" s="25">
        <f t="shared" si="138"/>
        <v>27958</v>
      </c>
      <c r="Q122" s="26">
        <f t="shared" si="139"/>
        <v>6.8159850681598508E-2</v>
      </c>
      <c r="R122" s="25">
        <f t="shared" si="147"/>
        <v>229456337.11999997</v>
      </c>
      <c r="S122" s="26">
        <f t="shared" si="148"/>
        <v>5.3330932503307588E-2</v>
      </c>
    </row>
    <row r="123" spans="1:19" s="6" customFormat="1">
      <c r="A123" s="46"/>
      <c r="B123" s="204" t="s">
        <v>129</v>
      </c>
      <c r="C123" s="205"/>
      <c r="D123" s="206"/>
      <c r="E123" s="84" t="s">
        <v>309</v>
      </c>
      <c r="F123" s="50" t="s">
        <v>44</v>
      </c>
      <c r="G123" s="22">
        <v>39826</v>
      </c>
      <c r="H123" s="25">
        <f t="shared" si="155"/>
        <v>2821.5999598252397</v>
      </c>
      <c r="I123" s="23">
        <v>112373040</v>
      </c>
      <c r="J123" s="22">
        <v>3044</v>
      </c>
      <c r="K123" s="25">
        <f t="shared" si="141"/>
        <v>2621.5137976346914</v>
      </c>
      <c r="L123" s="23">
        <v>7979888</v>
      </c>
      <c r="M123" s="22">
        <v>3044</v>
      </c>
      <c r="N123" s="25">
        <f t="shared" si="142"/>
        <v>2621.5137976346914</v>
      </c>
      <c r="O123" s="23">
        <v>7979888</v>
      </c>
      <c r="P123" s="25">
        <f t="shared" si="138"/>
        <v>36782</v>
      </c>
      <c r="Q123" s="26">
        <f t="shared" si="139"/>
        <v>7.6432481293627272E-2</v>
      </c>
      <c r="R123" s="25">
        <f t="shared" si="147"/>
        <v>104393152</v>
      </c>
      <c r="S123" s="26">
        <f t="shared" si="148"/>
        <v>7.1012477725974132E-2</v>
      </c>
    </row>
    <row r="124" spans="1:19" s="6" customFormat="1">
      <c r="A124" s="46"/>
      <c r="B124" s="204" t="s">
        <v>132</v>
      </c>
      <c r="C124" s="205"/>
      <c r="D124" s="206"/>
      <c r="E124" s="84" t="s">
        <v>310</v>
      </c>
      <c r="F124" s="50" t="s">
        <v>44</v>
      </c>
      <c r="G124" s="22">
        <v>92561</v>
      </c>
      <c r="H124" s="25">
        <f t="shared" si="155"/>
        <v>5080.8399866034288</v>
      </c>
      <c r="I124" s="23">
        <v>470287630</v>
      </c>
      <c r="J124" s="22">
        <v>9735</v>
      </c>
      <c r="K124" s="25">
        <f t="shared" si="141"/>
        <v>4196.6895737031327</v>
      </c>
      <c r="L124" s="23">
        <v>40854773</v>
      </c>
      <c r="M124" s="22">
        <v>9735</v>
      </c>
      <c r="N124" s="25">
        <f t="shared" si="142"/>
        <v>4196.6895737031327</v>
      </c>
      <c r="O124" s="23">
        <v>40854773</v>
      </c>
      <c r="P124" s="25">
        <f t="shared" si="138"/>
        <v>82826</v>
      </c>
      <c r="Q124" s="26">
        <f t="shared" si="139"/>
        <v>0.10517388532967449</v>
      </c>
      <c r="R124" s="25">
        <f t="shared" si="147"/>
        <v>429432857</v>
      </c>
      <c r="S124" s="26">
        <f t="shared" si="148"/>
        <v>8.687188519077145E-2</v>
      </c>
    </row>
    <row r="125" spans="1:19" s="6" customFormat="1" ht="15.75" customHeight="1">
      <c r="A125" s="46"/>
      <c r="B125" s="114" t="s">
        <v>135</v>
      </c>
      <c r="C125" s="115"/>
      <c r="D125" s="116"/>
      <c r="E125" s="84" t="s">
        <v>311</v>
      </c>
      <c r="F125" s="50" t="s">
        <v>44</v>
      </c>
      <c r="G125" s="22">
        <v>12026</v>
      </c>
      <c r="H125" s="25">
        <f t="shared" si="155"/>
        <v>2106.395310161317</v>
      </c>
      <c r="I125" s="23">
        <v>25331510</v>
      </c>
      <c r="J125" s="22">
        <v>72</v>
      </c>
      <c r="K125" s="25">
        <f t="shared" si="141"/>
        <v>802.20666666666659</v>
      </c>
      <c r="L125" s="23">
        <v>57758.879999999997</v>
      </c>
      <c r="M125" s="22">
        <v>72</v>
      </c>
      <c r="N125" s="25">
        <f t="shared" si="142"/>
        <v>802.20666666666659</v>
      </c>
      <c r="O125" s="23">
        <v>57758.879999999997</v>
      </c>
      <c r="P125" s="25">
        <f t="shared" ref="P125:P127" si="156">G125-M125</f>
        <v>11954</v>
      </c>
      <c r="Q125" s="26">
        <f t="shared" ref="Q125:Q127" si="157">IF(G125&lt;&gt;0,M125/G125,0)</f>
        <v>5.9870281057708297E-3</v>
      </c>
      <c r="R125" s="25">
        <f t="shared" ref="R125:R127" si="158">I125-O125</f>
        <v>25273751.120000001</v>
      </c>
      <c r="S125" s="26">
        <f t="shared" ref="S125:S127" si="159">IF(I125&lt;&gt;0,O125/I125,0)</f>
        <v>2.2801198981031922E-3</v>
      </c>
    </row>
    <row r="126" spans="1:19" s="6" customFormat="1">
      <c r="A126" s="46"/>
      <c r="B126" s="204" t="s">
        <v>138</v>
      </c>
      <c r="C126" s="205"/>
      <c r="D126" s="206"/>
      <c r="E126" s="84" t="s">
        <v>312</v>
      </c>
      <c r="F126" s="50" t="s">
        <v>44</v>
      </c>
      <c r="G126" s="22">
        <v>646</v>
      </c>
      <c r="H126" s="25">
        <f t="shared" si="155"/>
        <v>6939.8142414860695</v>
      </c>
      <c r="I126" s="23">
        <v>4483120.0000000009</v>
      </c>
      <c r="J126" s="22">
        <v>2</v>
      </c>
      <c r="K126" s="25">
        <f t="shared" si="141"/>
        <v>867.48</v>
      </c>
      <c r="L126" s="23">
        <v>1734.96</v>
      </c>
      <c r="M126" s="22">
        <v>2</v>
      </c>
      <c r="N126" s="25">
        <f t="shared" si="142"/>
        <v>867.48</v>
      </c>
      <c r="O126" s="23">
        <v>1734.96</v>
      </c>
      <c r="P126" s="25">
        <f t="shared" si="156"/>
        <v>644</v>
      </c>
      <c r="Q126" s="26">
        <f t="shared" si="157"/>
        <v>3.0959752321981426E-3</v>
      </c>
      <c r="R126" s="25">
        <f t="shared" si="158"/>
        <v>4481385.040000001</v>
      </c>
      <c r="S126" s="26">
        <f t="shared" si="159"/>
        <v>3.8699834044147817E-4</v>
      </c>
    </row>
    <row r="127" spans="1:19" s="6" customFormat="1">
      <c r="A127" s="46"/>
      <c r="B127" s="204" t="s">
        <v>141</v>
      </c>
      <c r="C127" s="205"/>
      <c r="D127" s="206"/>
      <c r="E127" s="84" t="s">
        <v>313</v>
      </c>
      <c r="F127" s="50" t="s">
        <v>44</v>
      </c>
      <c r="G127" s="22">
        <v>11380</v>
      </c>
      <c r="H127" s="25">
        <f t="shared" si="155"/>
        <v>1832.020210896309</v>
      </c>
      <c r="I127" s="23">
        <v>20848389.999999996</v>
      </c>
      <c r="J127" s="22">
        <v>70</v>
      </c>
      <c r="K127" s="25">
        <f t="shared" si="141"/>
        <v>800.34171428571426</v>
      </c>
      <c r="L127" s="23">
        <v>56023.92</v>
      </c>
      <c r="M127" s="22">
        <v>70</v>
      </c>
      <c r="N127" s="25">
        <f t="shared" si="142"/>
        <v>800.34171428571426</v>
      </c>
      <c r="O127" s="23">
        <v>56023.92</v>
      </c>
      <c r="P127" s="25">
        <f t="shared" si="156"/>
        <v>11310</v>
      </c>
      <c r="Q127" s="26">
        <f t="shared" si="157"/>
        <v>6.1511423550087872E-3</v>
      </c>
      <c r="R127" s="25">
        <f t="shared" si="158"/>
        <v>20792366.079999994</v>
      </c>
      <c r="S127" s="26">
        <f t="shared" si="159"/>
        <v>2.6872060624345577E-3</v>
      </c>
    </row>
    <row r="128" spans="1:19" s="6" customFormat="1">
      <c r="A128" s="46"/>
      <c r="B128" s="204" t="s">
        <v>144</v>
      </c>
      <c r="C128" s="205"/>
      <c r="D128" s="206"/>
      <c r="E128" s="84" t="s">
        <v>314</v>
      </c>
      <c r="F128" s="50" t="s">
        <v>44</v>
      </c>
      <c r="G128" s="22">
        <v>21865</v>
      </c>
      <c r="H128" s="25">
        <f t="shared" si="155"/>
        <v>6130.5259547221585</v>
      </c>
      <c r="I128" s="23">
        <v>134043950</v>
      </c>
      <c r="J128" s="22">
        <v>1311</v>
      </c>
      <c r="K128" s="25">
        <f t="shared" si="141"/>
        <v>1435.3695652173913</v>
      </c>
      <c r="L128" s="23">
        <v>1881769.5</v>
      </c>
      <c r="M128" s="22">
        <v>1311</v>
      </c>
      <c r="N128" s="25">
        <f t="shared" si="142"/>
        <v>1435.3695652173913</v>
      </c>
      <c r="O128" s="23">
        <v>1881769.5</v>
      </c>
      <c r="P128" s="25">
        <f t="shared" si="138"/>
        <v>20554</v>
      </c>
      <c r="Q128" s="26">
        <f t="shared" si="139"/>
        <v>5.9958838326091925E-2</v>
      </c>
      <c r="R128" s="25">
        <f t="shared" si="147"/>
        <v>132162180.5</v>
      </c>
      <c r="S128" s="26">
        <f t="shared" si="148"/>
        <v>1.403845156756422E-2</v>
      </c>
    </row>
    <row r="129" spans="1:19" s="6" customFormat="1">
      <c r="A129" s="46"/>
      <c r="B129" s="207" t="s">
        <v>147</v>
      </c>
      <c r="C129" s="207"/>
      <c r="D129" s="207"/>
      <c r="E129" s="84" t="s">
        <v>315</v>
      </c>
      <c r="F129" s="50" t="s">
        <v>21</v>
      </c>
      <c r="G129" s="22">
        <v>13291</v>
      </c>
      <c r="H129" s="25">
        <f t="shared" si="140"/>
        <v>35733.245278760063</v>
      </c>
      <c r="I129" s="23">
        <v>474930563</v>
      </c>
      <c r="J129" s="22">
        <v>3217</v>
      </c>
      <c r="K129" s="25">
        <f t="shared" si="141"/>
        <v>32895.399309916073</v>
      </c>
      <c r="L129" s="23">
        <v>105824499.58000001</v>
      </c>
      <c r="M129" s="22">
        <v>3217</v>
      </c>
      <c r="N129" s="25">
        <f t="shared" si="142"/>
        <v>29688.948709978242</v>
      </c>
      <c r="O129" s="23">
        <v>95509348</v>
      </c>
      <c r="P129" s="25">
        <f t="shared" si="138"/>
        <v>10074</v>
      </c>
      <c r="Q129" s="26">
        <f t="shared" si="139"/>
        <v>0.24204348807463696</v>
      </c>
      <c r="R129" s="25">
        <f t="shared" si="147"/>
        <v>379421215</v>
      </c>
      <c r="S129" s="26">
        <f t="shared" si="148"/>
        <v>0.2011017092618653</v>
      </c>
    </row>
    <row r="130" spans="1:19" s="6" customFormat="1">
      <c r="A130" s="46"/>
      <c r="B130" s="204" t="s">
        <v>151</v>
      </c>
      <c r="C130" s="205"/>
      <c r="D130" s="206"/>
      <c r="E130" s="84" t="s">
        <v>316</v>
      </c>
      <c r="F130" s="50" t="s">
        <v>154</v>
      </c>
      <c r="G130" s="22">
        <v>143598</v>
      </c>
      <c r="H130" s="25">
        <f>IF(G130&lt;&gt;0,I129/G130,0)</f>
        <v>3307.361961865764</v>
      </c>
      <c r="I130" s="29" t="s">
        <v>18</v>
      </c>
      <c r="J130" s="22">
        <v>32104</v>
      </c>
      <c r="K130" s="25">
        <f>IF(J130&lt;&gt;0,L129/J130,0)</f>
        <v>3296.3026283329186</v>
      </c>
      <c r="L130" s="29" t="s">
        <v>18</v>
      </c>
      <c r="M130" s="22">
        <v>32104</v>
      </c>
      <c r="N130" s="25">
        <f>IF(M130&lt;&gt;0,O129/M130,0)</f>
        <v>2974.9983802641414</v>
      </c>
      <c r="O130" s="29" t="s">
        <v>18</v>
      </c>
      <c r="P130" s="25">
        <f t="shared" si="138"/>
        <v>111494</v>
      </c>
      <c r="Q130" s="26">
        <f t="shared" si="139"/>
        <v>0.22356857337845931</v>
      </c>
      <c r="R130" s="24" t="s">
        <v>18</v>
      </c>
      <c r="S130" s="24" t="s">
        <v>18</v>
      </c>
    </row>
    <row r="131" spans="1:19" s="6" customFormat="1">
      <c r="A131" s="46"/>
      <c r="B131" s="177" t="s">
        <v>155</v>
      </c>
      <c r="C131" s="177"/>
      <c r="D131" s="177"/>
      <c r="E131" s="84" t="s">
        <v>317</v>
      </c>
      <c r="F131" s="117" t="s">
        <v>21</v>
      </c>
      <c r="G131" s="22">
        <v>596</v>
      </c>
      <c r="H131" s="25">
        <f t="shared" si="140"/>
        <v>19704.340604026846</v>
      </c>
      <c r="I131" s="23">
        <v>11743787</v>
      </c>
      <c r="J131" s="22">
        <v>140</v>
      </c>
      <c r="K131" s="25">
        <f t="shared" ref="K131:K132" si="160">IF(J131&lt;&gt;0,L131/J131,0)</f>
        <v>14224.460714285715</v>
      </c>
      <c r="L131" s="23">
        <v>1991424.5</v>
      </c>
      <c r="M131" s="22">
        <v>140</v>
      </c>
      <c r="N131" s="25">
        <f t="shared" ref="N131:N132" si="161">IF(M131&lt;&gt;0,O131/M131,0)</f>
        <v>14061.65</v>
      </c>
      <c r="O131" s="23">
        <v>1968631</v>
      </c>
      <c r="P131" s="25">
        <f t="shared" si="138"/>
        <v>456</v>
      </c>
      <c r="Q131" s="26">
        <f t="shared" si="139"/>
        <v>0.2348993288590604</v>
      </c>
      <c r="R131" s="25">
        <f>I131-O131</f>
        <v>9775156</v>
      </c>
      <c r="S131" s="26">
        <f>IF(I131&lt;&gt;0,O131/I131,0)</f>
        <v>0.16763170176707054</v>
      </c>
    </row>
    <row r="132" spans="1:19" s="6" customFormat="1" ht="19.5" customHeight="1">
      <c r="A132" s="46"/>
      <c r="B132" s="177" t="s">
        <v>158</v>
      </c>
      <c r="C132" s="177"/>
      <c r="D132" s="177"/>
      <c r="E132" s="84" t="s">
        <v>318</v>
      </c>
      <c r="F132" s="58" t="s">
        <v>161</v>
      </c>
      <c r="G132" s="22">
        <v>0</v>
      </c>
      <c r="H132" s="25">
        <f t="shared" si="140"/>
        <v>0</v>
      </c>
      <c r="I132" s="23">
        <v>0</v>
      </c>
      <c r="J132" s="22">
        <v>0</v>
      </c>
      <c r="K132" s="25">
        <f t="shared" si="160"/>
        <v>0</v>
      </c>
      <c r="L132" s="23">
        <v>0</v>
      </c>
      <c r="M132" s="22">
        <v>0</v>
      </c>
      <c r="N132" s="25">
        <f t="shared" si="161"/>
        <v>0</v>
      </c>
      <c r="O132" s="23">
        <v>0</v>
      </c>
      <c r="P132" s="25">
        <f t="shared" si="138"/>
        <v>0</v>
      </c>
      <c r="Q132" s="26">
        <f t="shared" si="139"/>
        <v>0</v>
      </c>
      <c r="R132" s="25">
        <f>I132-O132</f>
        <v>0</v>
      </c>
      <c r="S132" s="26">
        <f>IF(I132&lt;&gt;0,O132/I132,0)</f>
        <v>0</v>
      </c>
    </row>
    <row r="133" spans="1:19" s="6" customFormat="1" ht="33.75" customHeight="1">
      <c r="A133" s="66"/>
      <c r="B133" s="73" t="s">
        <v>162</v>
      </c>
      <c r="C133" s="178" t="s">
        <v>25</v>
      </c>
      <c r="D133" s="62" t="s">
        <v>319</v>
      </c>
      <c r="E133" s="84" t="s">
        <v>320</v>
      </c>
      <c r="F133" s="118" t="s">
        <v>21</v>
      </c>
      <c r="G133" s="27">
        <f>G129+G139</f>
        <v>46183</v>
      </c>
      <c r="H133" s="29">
        <f t="shared" si="140"/>
        <v>61993.899919883937</v>
      </c>
      <c r="I133" s="29">
        <f>I129+I139</f>
        <v>2863064280</v>
      </c>
      <c r="J133" s="27">
        <f>J129+J139</f>
        <v>11131</v>
      </c>
      <c r="K133" s="29">
        <f t="shared" ref="K133" si="162">IF(J133&lt;&gt;0,L133/J133,0)</f>
        <v>52467.554899829309</v>
      </c>
      <c r="L133" s="29">
        <f>L129+L139</f>
        <v>584016353.59000003</v>
      </c>
      <c r="M133" s="27">
        <f>M129+M139</f>
        <v>11131</v>
      </c>
      <c r="N133" s="29">
        <f t="shared" ref="N133" si="163">IF(M133&lt;&gt;0,O133/M133,0)</f>
        <v>48763.808373012311</v>
      </c>
      <c r="O133" s="29">
        <f>O129+O139</f>
        <v>542789951</v>
      </c>
      <c r="P133" s="29">
        <f t="shared" si="138"/>
        <v>35052</v>
      </c>
      <c r="Q133" s="31">
        <f t="shared" si="139"/>
        <v>0.24101942273130805</v>
      </c>
      <c r="R133" s="29">
        <f>I133-O133</f>
        <v>2320274329</v>
      </c>
      <c r="S133" s="31">
        <f>IF(I133&lt;&gt;0,O133/I133,0)</f>
        <v>0.18958357127769412</v>
      </c>
    </row>
    <row r="134" spans="1:19" s="6" customFormat="1">
      <c r="A134" s="46"/>
      <c r="B134" s="73" t="s">
        <v>151</v>
      </c>
      <c r="C134" s="179"/>
      <c r="D134" s="48" t="s">
        <v>321</v>
      </c>
      <c r="E134" s="84" t="s">
        <v>322</v>
      </c>
      <c r="F134" s="50" t="s">
        <v>154</v>
      </c>
      <c r="G134" s="64">
        <f>G130+G140</f>
        <v>317537</v>
      </c>
      <c r="H134" s="25">
        <f>IF(G134&lt;&gt;0,I133/G134,0)</f>
        <v>9016.4745525718263</v>
      </c>
      <c r="I134" s="29" t="s">
        <v>18</v>
      </c>
      <c r="J134" s="64">
        <f>J130+J140</f>
        <v>70593</v>
      </c>
      <c r="K134" s="25">
        <f>IF(J134&lt;&gt;0,L133/J134,0)</f>
        <v>8273.0065812474331</v>
      </c>
      <c r="L134" s="29" t="s">
        <v>18</v>
      </c>
      <c r="M134" s="64">
        <f>M130+M140</f>
        <v>70593</v>
      </c>
      <c r="N134" s="25">
        <f>IF(M134&lt;&gt;0,O133/M134,0)</f>
        <v>7689.0052979757202</v>
      </c>
      <c r="O134" s="29" t="s">
        <v>18</v>
      </c>
      <c r="P134" s="25">
        <f t="shared" si="138"/>
        <v>246944</v>
      </c>
      <c r="Q134" s="26">
        <f t="shared" si="139"/>
        <v>0.22231424999291421</v>
      </c>
      <c r="R134" s="24" t="s">
        <v>18</v>
      </c>
      <c r="S134" s="24" t="s">
        <v>18</v>
      </c>
    </row>
    <row r="135" spans="1:19" s="6" customFormat="1">
      <c r="A135" s="46"/>
      <c r="B135" s="73" t="s">
        <v>167</v>
      </c>
      <c r="C135" s="179"/>
      <c r="D135" s="48" t="s">
        <v>323</v>
      </c>
      <c r="E135" s="84" t="s">
        <v>324</v>
      </c>
      <c r="F135" s="50" t="s">
        <v>21</v>
      </c>
      <c r="G135" s="64">
        <f>G131+G141</f>
        <v>9582</v>
      </c>
      <c r="H135" s="25">
        <f t="shared" si="140"/>
        <v>144395.39031517427</v>
      </c>
      <c r="I135" s="65">
        <f>I131+I141</f>
        <v>1383596630</v>
      </c>
      <c r="J135" s="64">
        <f>J131+J141</f>
        <v>2049</v>
      </c>
      <c r="K135" s="25">
        <f t="shared" ref="K135:K137" si="164">IF(J135&lt;&gt;0,L135/J135,0)</f>
        <v>115768.99265007323</v>
      </c>
      <c r="L135" s="65">
        <f>L131+L141</f>
        <v>237210665.94000003</v>
      </c>
      <c r="M135" s="64">
        <f>M131+M141</f>
        <v>2049</v>
      </c>
      <c r="N135" s="25">
        <f t="shared" ref="N135:N137" si="165">IF(M135&lt;&gt;0,O135/M135,0)</f>
        <v>102319.71107857491</v>
      </c>
      <c r="O135" s="65">
        <f>O131+O141</f>
        <v>209653088</v>
      </c>
      <c r="P135" s="25">
        <f t="shared" si="138"/>
        <v>7533</v>
      </c>
      <c r="Q135" s="26">
        <f t="shared" si="139"/>
        <v>0.21383844708829056</v>
      </c>
      <c r="R135" s="25">
        <f>I135-O135</f>
        <v>1173943542</v>
      </c>
      <c r="S135" s="26">
        <f>IF(I135&lt;&gt;0,O135/I135,0)</f>
        <v>0.15152760815845584</v>
      </c>
    </row>
    <row r="136" spans="1:19" s="6" customFormat="1">
      <c r="A136" s="46"/>
      <c r="B136" s="73" t="s">
        <v>325</v>
      </c>
      <c r="C136" s="179"/>
      <c r="D136" s="48" t="s">
        <v>326</v>
      </c>
      <c r="E136" s="84" t="s">
        <v>327</v>
      </c>
      <c r="F136" s="58" t="s">
        <v>161</v>
      </c>
      <c r="G136" s="64">
        <f>G132+G142</f>
        <v>493</v>
      </c>
      <c r="H136" s="25">
        <f t="shared" si="140"/>
        <v>191256.26774847871</v>
      </c>
      <c r="I136" s="65">
        <f>I132+I142</f>
        <v>94289340</v>
      </c>
      <c r="J136" s="64">
        <f>J132+J142</f>
        <v>118</v>
      </c>
      <c r="K136" s="25">
        <f t="shared" si="164"/>
        <v>130465.4336440678</v>
      </c>
      <c r="L136" s="65">
        <f>L132+L142</f>
        <v>15394921.17</v>
      </c>
      <c r="M136" s="64">
        <f>M132+M142</f>
        <v>118</v>
      </c>
      <c r="N136" s="25">
        <f t="shared" si="165"/>
        <v>133636.44067796611</v>
      </c>
      <c r="O136" s="65">
        <f>O132+O142</f>
        <v>15769100</v>
      </c>
      <c r="P136" s="25">
        <f t="shared" si="138"/>
        <v>375</v>
      </c>
      <c r="Q136" s="26">
        <f t="shared" si="139"/>
        <v>0.23935091277890466</v>
      </c>
      <c r="R136" s="25">
        <f>I136-O136</f>
        <v>78520240</v>
      </c>
      <c r="S136" s="26">
        <f>IF(I136&lt;&gt;0,O136/I136,0)</f>
        <v>0.1672415991033557</v>
      </c>
    </row>
    <row r="137" spans="1:19" s="6" customFormat="1">
      <c r="A137" s="46"/>
      <c r="B137" s="73" t="s">
        <v>172</v>
      </c>
      <c r="C137" s="180"/>
      <c r="D137" s="72" t="s">
        <v>328</v>
      </c>
      <c r="E137" s="84" t="s">
        <v>329</v>
      </c>
      <c r="F137" s="50" t="s">
        <v>21</v>
      </c>
      <c r="G137" s="64">
        <f>G143</f>
        <v>858</v>
      </c>
      <c r="H137" s="25">
        <f t="shared" si="140"/>
        <v>69607.995337995337</v>
      </c>
      <c r="I137" s="65">
        <f>I143</f>
        <v>59723660</v>
      </c>
      <c r="J137" s="64">
        <f>J143</f>
        <v>12</v>
      </c>
      <c r="K137" s="25">
        <f t="shared" si="164"/>
        <v>93927.760000000009</v>
      </c>
      <c r="L137" s="65">
        <f>L143</f>
        <v>1127133.1200000001</v>
      </c>
      <c r="M137" s="64">
        <f>M143</f>
        <v>12</v>
      </c>
      <c r="N137" s="25">
        <f t="shared" si="165"/>
        <v>88083.75</v>
      </c>
      <c r="O137" s="65">
        <f>O143</f>
        <v>1057005</v>
      </c>
      <c r="P137" s="25">
        <f t="shared" si="138"/>
        <v>846</v>
      </c>
      <c r="Q137" s="26">
        <f t="shared" si="139"/>
        <v>1.3986013986013986E-2</v>
      </c>
      <c r="R137" s="25">
        <f>I137-O137</f>
        <v>58666655</v>
      </c>
      <c r="S137" s="26">
        <f>IF(I137&lt;&gt;0,O137/I137,0)</f>
        <v>1.7698262296717917E-2</v>
      </c>
    </row>
    <row r="138" spans="1:19" s="6" customFormat="1" ht="47.25" customHeight="1">
      <c r="A138" s="66"/>
      <c r="B138" s="119" t="s">
        <v>175</v>
      </c>
      <c r="C138" s="120" t="s">
        <v>25</v>
      </c>
      <c r="D138" s="68" t="s">
        <v>330</v>
      </c>
      <c r="E138" s="82" t="s">
        <v>331</v>
      </c>
      <c r="F138" s="70" t="s">
        <v>18</v>
      </c>
      <c r="G138" s="27" t="s">
        <v>18</v>
      </c>
      <c r="H138" s="27" t="s">
        <v>18</v>
      </c>
      <c r="I138" s="29">
        <f>I139+I144</f>
        <v>14843778386.999998</v>
      </c>
      <c r="J138" s="27" t="s">
        <v>18</v>
      </c>
      <c r="K138" s="27" t="s">
        <v>18</v>
      </c>
      <c r="L138" s="29">
        <f>L139+L144</f>
        <v>3207019064</v>
      </c>
      <c r="M138" s="27" t="s">
        <v>18</v>
      </c>
      <c r="N138" s="27" t="s">
        <v>18</v>
      </c>
      <c r="O138" s="29">
        <f>O139+O144</f>
        <v>3107092981</v>
      </c>
      <c r="P138" s="27" t="s">
        <v>18</v>
      </c>
      <c r="Q138" s="27" t="s">
        <v>18</v>
      </c>
      <c r="R138" s="29">
        <f>I138-O138</f>
        <v>11736685405.999998</v>
      </c>
      <c r="S138" s="31">
        <f>IF(I138&lt;&gt;0,O138/I138,0)</f>
        <v>0.20931954789362489</v>
      </c>
    </row>
    <row r="139" spans="1:19" s="6" customFormat="1" ht="21" customHeight="1">
      <c r="A139" s="71"/>
      <c r="B139" s="207" t="s">
        <v>178</v>
      </c>
      <c r="C139" s="207"/>
      <c r="D139" s="207"/>
      <c r="E139" s="84" t="s">
        <v>332</v>
      </c>
      <c r="F139" s="58" t="s">
        <v>150</v>
      </c>
      <c r="G139" s="22">
        <v>32892</v>
      </c>
      <c r="H139" s="25">
        <f t="shared" ref="H139:H144" si="166">IF(G139&lt;&gt;0,I139/G139,0)</f>
        <v>72605.30575823909</v>
      </c>
      <c r="I139" s="23">
        <v>2388133717</v>
      </c>
      <c r="J139" s="22">
        <v>7914</v>
      </c>
      <c r="K139" s="25">
        <f t="shared" ref="K139" si="167">IF(J139&lt;&gt;0,L139/J139,0)</f>
        <v>60423.53474981046</v>
      </c>
      <c r="L139" s="23">
        <v>478191854.00999999</v>
      </c>
      <c r="M139" s="22">
        <v>7914</v>
      </c>
      <c r="N139" s="25">
        <f t="shared" ref="N139" si="168">IF(M139&lt;&gt;0,O139/M139,0)</f>
        <v>56517.640005054331</v>
      </c>
      <c r="O139" s="23">
        <v>447280603</v>
      </c>
      <c r="P139" s="25">
        <f t="shared" ref="P139:P151" si="169">G139-M139</f>
        <v>24978</v>
      </c>
      <c r="Q139" s="26">
        <f t="shared" ref="Q139:Q151" si="170">IF(G139&lt;&gt;0,M139/G139,0)</f>
        <v>0.24060561838744984</v>
      </c>
      <c r="R139" s="25">
        <f>I139-O139</f>
        <v>1940853114</v>
      </c>
      <c r="S139" s="26">
        <f>IF(I139&lt;&gt;0,O139/I139,0)</f>
        <v>0.18729294754980422</v>
      </c>
    </row>
    <row r="140" spans="1:19" s="6" customFormat="1">
      <c r="A140" s="71"/>
      <c r="B140" s="204" t="s">
        <v>151</v>
      </c>
      <c r="C140" s="205"/>
      <c r="D140" s="206"/>
      <c r="E140" s="84" t="s">
        <v>333</v>
      </c>
      <c r="F140" s="50" t="s">
        <v>154</v>
      </c>
      <c r="G140" s="22">
        <v>173939</v>
      </c>
      <c r="H140" s="25">
        <f>IF(G140&lt;&gt;0,I139/G140,0)</f>
        <v>13729.719712082971</v>
      </c>
      <c r="I140" s="29" t="s">
        <v>18</v>
      </c>
      <c r="J140" s="22">
        <v>38489</v>
      </c>
      <c r="K140" s="25">
        <f>IF(J140&lt;&gt;0,L139/J140,0)</f>
        <v>12424.117384447503</v>
      </c>
      <c r="L140" s="29" t="s">
        <v>18</v>
      </c>
      <c r="M140" s="22">
        <v>38489</v>
      </c>
      <c r="N140" s="25">
        <f>IF(M140&lt;&gt;0,O139/M140,0)</f>
        <v>11620.99828522435</v>
      </c>
      <c r="O140" s="29" t="s">
        <v>18</v>
      </c>
      <c r="P140" s="25">
        <f t="shared" si="169"/>
        <v>135450</v>
      </c>
      <c r="Q140" s="26">
        <f t="shared" si="170"/>
        <v>0.22127872415042055</v>
      </c>
      <c r="R140" s="24" t="s">
        <v>18</v>
      </c>
      <c r="S140" s="24" t="s">
        <v>18</v>
      </c>
    </row>
    <row r="141" spans="1:19" s="6" customFormat="1">
      <c r="A141" s="71"/>
      <c r="B141" s="207" t="s">
        <v>183</v>
      </c>
      <c r="C141" s="207"/>
      <c r="D141" s="207"/>
      <c r="E141" s="84" t="s">
        <v>334</v>
      </c>
      <c r="F141" s="50" t="s">
        <v>21</v>
      </c>
      <c r="G141" s="22">
        <v>8986</v>
      </c>
      <c r="H141" s="25">
        <f t="shared" si="166"/>
        <v>152665.57344758513</v>
      </c>
      <c r="I141" s="23">
        <v>1371852843</v>
      </c>
      <c r="J141" s="22">
        <v>1909</v>
      </c>
      <c r="K141" s="25">
        <f t="shared" ref="K141:K144" si="171">IF(J141&lt;&gt;0,L141/J141,0)</f>
        <v>123215.94627553695</v>
      </c>
      <c r="L141" s="23">
        <v>235219241.44000003</v>
      </c>
      <c r="M141" s="22">
        <v>1909</v>
      </c>
      <c r="N141" s="25">
        <f t="shared" ref="N141:N144" si="172">IF(M141&lt;&gt;0,O141/M141,0)</f>
        <v>108792.27710843373</v>
      </c>
      <c r="O141" s="23">
        <v>207684457</v>
      </c>
      <c r="P141" s="25">
        <f t="shared" si="169"/>
        <v>7077</v>
      </c>
      <c r="Q141" s="26">
        <f t="shared" si="170"/>
        <v>0.21244157578455375</v>
      </c>
      <c r="R141" s="25">
        <f>I141-O141</f>
        <v>1164168386</v>
      </c>
      <c r="S141" s="26">
        <f>IF(I141&lt;&gt;0,O141/I141,0)</f>
        <v>0.15138974858690438</v>
      </c>
    </row>
    <row r="142" spans="1:19" s="6" customFormat="1">
      <c r="A142" s="71"/>
      <c r="B142" s="177" t="s">
        <v>186</v>
      </c>
      <c r="C142" s="177"/>
      <c r="D142" s="177"/>
      <c r="E142" s="84" t="s">
        <v>335</v>
      </c>
      <c r="F142" s="58" t="s">
        <v>161</v>
      </c>
      <c r="G142" s="22">
        <v>493</v>
      </c>
      <c r="H142" s="25">
        <f t="shared" si="166"/>
        <v>191256.26774847871</v>
      </c>
      <c r="I142" s="23">
        <v>94289340</v>
      </c>
      <c r="J142" s="22">
        <v>118</v>
      </c>
      <c r="K142" s="25">
        <f t="shared" si="171"/>
        <v>130465.4336440678</v>
      </c>
      <c r="L142" s="23">
        <v>15394921.17</v>
      </c>
      <c r="M142" s="22">
        <v>118</v>
      </c>
      <c r="N142" s="25">
        <f t="shared" si="172"/>
        <v>133636.44067796611</v>
      </c>
      <c r="O142" s="23">
        <v>15769100</v>
      </c>
      <c r="P142" s="25">
        <f t="shared" si="169"/>
        <v>375</v>
      </c>
      <c r="Q142" s="26">
        <f t="shared" si="170"/>
        <v>0.23935091277890466</v>
      </c>
      <c r="R142" s="25">
        <f>I142-O142</f>
        <v>78520240</v>
      </c>
      <c r="S142" s="26">
        <f>IF(I142&lt;&gt;0,O142/I142,0)</f>
        <v>0.1672415991033557</v>
      </c>
    </row>
    <row r="143" spans="1:19" s="6" customFormat="1">
      <c r="A143" s="121"/>
      <c r="B143" s="204" t="s">
        <v>172</v>
      </c>
      <c r="C143" s="205"/>
      <c r="D143" s="206"/>
      <c r="E143" s="84" t="s">
        <v>328</v>
      </c>
      <c r="F143" s="50" t="s">
        <v>21</v>
      </c>
      <c r="G143" s="22">
        <v>858</v>
      </c>
      <c r="H143" s="25">
        <f t="shared" ref="H143" si="173">IF(G143&lt;&gt;0,I143/G143,0)</f>
        <v>69607.995337995337</v>
      </c>
      <c r="I143" s="23">
        <v>59723660</v>
      </c>
      <c r="J143" s="22">
        <v>12</v>
      </c>
      <c r="K143" s="25">
        <f t="shared" si="171"/>
        <v>93927.760000000009</v>
      </c>
      <c r="L143" s="23">
        <v>1127133.1200000001</v>
      </c>
      <c r="M143" s="22">
        <v>12</v>
      </c>
      <c r="N143" s="25">
        <f t="shared" si="172"/>
        <v>88083.75</v>
      </c>
      <c r="O143" s="23">
        <v>1057005</v>
      </c>
      <c r="P143" s="25">
        <f t="shared" si="169"/>
        <v>846</v>
      </c>
      <c r="Q143" s="26">
        <f t="shared" si="170"/>
        <v>1.3986013986013986E-2</v>
      </c>
      <c r="R143" s="25">
        <f>I143-O143</f>
        <v>58666655</v>
      </c>
      <c r="S143" s="26">
        <f>IF(I143&lt;&gt;0,O143/I143,0)</f>
        <v>1.7698262296717917E-2</v>
      </c>
    </row>
    <row r="144" spans="1:19" s="6" customFormat="1">
      <c r="A144" s="121"/>
      <c r="B144" s="177" t="s">
        <v>191</v>
      </c>
      <c r="C144" s="177"/>
      <c r="D144" s="177"/>
      <c r="E144" s="84" t="s">
        <v>336</v>
      </c>
      <c r="F144" s="58" t="s">
        <v>22</v>
      </c>
      <c r="G144" s="22">
        <v>117563</v>
      </c>
      <c r="H144" s="25">
        <f t="shared" si="166"/>
        <v>105948.68002687918</v>
      </c>
      <c r="I144" s="23">
        <v>12455644669.999998</v>
      </c>
      <c r="J144" s="22">
        <v>25815</v>
      </c>
      <c r="K144" s="25">
        <f t="shared" si="171"/>
        <v>105707.03893046678</v>
      </c>
      <c r="L144" s="23">
        <v>2728827209.9899998</v>
      </c>
      <c r="M144" s="22">
        <v>25815</v>
      </c>
      <c r="N144" s="25">
        <f t="shared" si="172"/>
        <v>103033.59976757699</v>
      </c>
      <c r="O144" s="23">
        <v>2659812378</v>
      </c>
      <c r="P144" s="25">
        <f t="shared" si="169"/>
        <v>91748</v>
      </c>
      <c r="Q144" s="26">
        <f t="shared" si="170"/>
        <v>0.2195843930488334</v>
      </c>
      <c r="R144" s="25">
        <f>I144-O144</f>
        <v>9795832291.9999981</v>
      </c>
      <c r="S144" s="26">
        <f>IF(I144&lt;&gt;0,O144/I144,0)</f>
        <v>0.21354273090386741</v>
      </c>
    </row>
    <row r="145" spans="1:19" s="6" customFormat="1">
      <c r="A145" s="121"/>
      <c r="B145" s="177" t="s">
        <v>194</v>
      </c>
      <c r="C145" s="177"/>
      <c r="D145" s="177"/>
      <c r="E145" s="84" t="s">
        <v>337</v>
      </c>
      <c r="F145" s="58" t="s">
        <v>197</v>
      </c>
      <c r="G145" s="22">
        <v>912691</v>
      </c>
      <c r="H145" s="25">
        <f>IF(G145&lt;&gt;0,I144/G145,0)</f>
        <v>13647.164998887902</v>
      </c>
      <c r="I145" s="29" t="s">
        <v>18</v>
      </c>
      <c r="J145" s="22">
        <v>204859</v>
      </c>
      <c r="K145" s="25">
        <f>IF(J145&lt;&gt;0,L144/J145,0)</f>
        <v>13320.51415846997</v>
      </c>
      <c r="L145" s="29" t="s">
        <v>18</v>
      </c>
      <c r="M145" s="22">
        <v>204859</v>
      </c>
      <c r="N145" s="25">
        <f>IF(M145&lt;&gt;0,O144/M145,0)</f>
        <v>12983.624727251427</v>
      </c>
      <c r="O145" s="29" t="s">
        <v>18</v>
      </c>
      <c r="P145" s="25">
        <f t="shared" si="169"/>
        <v>707832</v>
      </c>
      <c r="Q145" s="26">
        <f t="shared" si="170"/>
        <v>0.22445603166898764</v>
      </c>
      <c r="R145" s="24" t="s">
        <v>18</v>
      </c>
      <c r="S145" s="24" t="s">
        <v>18</v>
      </c>
    </row>
    <row r="146" spans="1:19" s="6" customFormat="1">
      <c r="A146" s="71"/>
      <c r="B146" s="207" t="s">
        <v>198</v>
      </c>
      <c r="C146" s="207"/>
      <c r="D146" s="207"/>
      <c r="E146" s="84" t="s">
        <v>338</v>
      </c>
      <c r="F146" s="58" t="s">
        <v>22</v>
      </c>
      <c r="G146" s="22">
        <v>8153</v>
      </c>
      <c r="H146" s="25">
        <f t="shared" ref="H146:H156" si="174">IF(G146&lt;&gt;0,I146/G146,0)</f>
        <v>173547.55059487303</v>
      </c>
      <c r="I146" s="23">
        <v>1414933179.9999998</v>
      </c>
      <c r="J146" s="22">
        <v>2549</v>
      </c>
      <c r="K146" s="25">
        <f t="shared" ref="K146:K152" si="175">IF(J146&lt;&gt;0,L146/J146,0)</f>
        <v>137781.454248725</v>
      </c>
      <c r="L146" s="23">
        <v>351204926.88</v>
      </c>
      <c r="M146" s="22">
        <v>2549</v>
      </c>
      <c r="N146" s="25">
        <f t="shared" ref="N146:N152" si="176">IF(M146&lt;&gt;0,O146/M146,0)</f>
        <v>125560.77599058455</v>
      </c>
      <c r="O146" s="23">
        <v>320054418</v>
      </c>
      <c r="P146" s="25">
        <f t="shared" si="169"/>
        <v>5604</v>
      </c>
      <c r="Q146" s="26">
        <f t="shared" si="170"/>
        <v>0.31264565190727339</v>
      </c>
      <c r="R146" s="25">
        <f t="shared" ref="R146:R165" si="177">I146-O146</f>
        <v>1094878761.9999998</v>
      </c>
      <c r="S146" s="26">
        <f t="shared" ref="S146:S165" si="178">IF(I146&lt;&gt;0,O146/I146,0)</f>
        <v>0.22619754948428028</v>
      </c>
    </row>
    <row r="147" spans="1:19" s="6" customFormat="1">
      <c r="A147" s="46"/>
      <c r="B147" s="207" t="s">
        <v>201</v>
      </c>
      <c r="C147" s="207"/>
      <c r="D147" s="207"/>
      <c r="E147" s="84" t="s">
        <v>339</v>
      </c>
      <c r="F147" s="58" t="s">
        <v>22</v>
      </c>
      <c r="G147" s="22">
        <v>4520</v>
      </c>
      <c r="H147" s="25">
        <f t="shared" si="174"/>
        <v>321947.71017699118</v>
      </c>
      <c r="I147" s="23">
        <v>1455203650.0000002</v>
      </c>
      <c r="J147" s="22">
        <v>894</v>
      </c>
      <c r="K147" s="25">
        <f t="shared" si="175"/>
        <v>329571.29299776285</v>
      </c>
      <c r="L147" s="23">
        <v>294636735.94</v>
      </c>
      <c r="M147" s="22">
        <v>894</v>
      </c>
      <c r="N147" s="25">
        <f t="shared" si="176"/>
        <v>324116.04586129752</v>
      </c>
      <c r="O147" s="23">
        <v>289759745</v>
      </c>
      <c r="P147" s="25">
        <f t="shared" si="169"/>
        <v>3626</v>
      </c>
      <c r="Q147" s="26">
        <f t="shared" si="170"/>
        <v>0.19778761061946903</v>
      </c>
      <c r="R147" s="25">
        <f t="shared" si="177"/>
        <v>1165443905.0000002</v>
      </c>
      <c r="S147" s="26">
        <f t="shared" si="178"/>
        <v>0.1991197211469336</v>
      </c>
    </row>
    <row r="148" spans="1:19" s="6" customFormat="1" ht="33" customHeight="1">
      <c r="A148" s="74"/>
      <c r="B148" s="204" t="s">
        <v>204</v>
      </c>
      <c r="C148" s="205"/>
      <c r="D148" s="206"/>
      <c r="E148" s="84" t="s">
        <v>340</v>
      </c>
      <c r="F148" s="58" t="s">
        <v>22</v>
      </c>
      <c r="G148" s="22">
        <v>1986</v>
      </c>
      <c r="H148" s="25">
        <f t="shared" ref="H148:H152" si="179">IF(G148&lt;&gt;0,I148/G148,0)</f>
        <v>206190.70996978853</v>
      </c>
      <c r="I148" s="23">
        <v>409494750</v>
      </c>
      <c r="J148" s="22">
        <v>382</v>
      </c>
      <c r="K148" s="25">
        <f t="shared" si="175"/>
        <v>213828.39586387435</v>
      </c>
      <c r="L148" s="23">
        <v>81682447.219999999</v>
      </c>
      <c r="M148" s="22">
        <v>382</v>
      </c>
      <c r="N148" s="25">
        <f t="shared" si="176"/>
        <v>210183.12041884818</v>
      </c>
      <c r="O148" s="23">
        <v>80289952</v>
      </c>
      <c r="P148" s="25">
        <f t="shared" si="169"/>
        <v>1604</v>
      </c>
      <c r="Q148" s="26">
        <f t="shared" si="170"/>
        <v>0.19234642497482377</v>
      </c>
      <c r="R148" s="25">
        <f t="shared" si="177"/>
        <v>329204798</v>
      </c>
      <c r="S148" s="26">
        <f t="shared" si="178"/>
        <v>0.19607077258011243</v>
      </c>
    </row>
    <row r="149" spans="1:19" s="6" customFormat="1" ht="33" customHeight="1">
      <c r="A149" s="74"/>
      <c r="B149" s="204" t="s">
        <v>207</v>
      </c>
      <c r="C149" s="205"/>
      <c r="D149" s="206"/>
      <c r="E149" s="84" t="s">
        <v>341</v>
      </c>
      <c r="F149" s="58" t="s">
        <v>22</v>
      </c>
      <c r="G149" s="22">
        <v>400</v>
      </c>
      <c r="H149" s="25">
        <f t="shared" si="179"/>
        <v>370046.8</v>
      </c>
      <c r="I149" s="23">
        <v>148018720</v>
      </c>
      <c r="J149" s="22">
        <v>101</v>
      </c>
      <c r="K149" s="25">
        <f t="shared" si="175"/>
        <v>377660.90891089104</v>
      </c>
      <c r="L149" s="23">
        <v>38143751.799999997</v>
      </c>
      <c r="M149" s="22">
        <v>101</v>
      </c>
      <c r="N149" s="25">
        <f t="shared" si="176"/>
        <v>373554.08910891088</v>
      </c>
      <c r="O149" s="23">
        <v>37728963</v>
      </c>
      <c r="P149" s="25">
        <f t="shared" si="169"/>
        <v>299</v>
      </c>
      <c r="Q149" s="26">
        <f t="shared" si="170"/>
        <v>0.2525</v>
      </c>
      <c r="R149" s="25">
        <f t="shared" si="177"/>
        <v>110289757</v>
      </c>
      <c r="S149" s="26">
        <f t="shared" si="178"/>
        <v>0.25489318513225895</v>
      </c>
    </row>
    <row r="150" spans="1:19" s="6" customFormat="1" ht="18" customHeight="1">
      <c r="A150" s="74"/>
      <c r="B150" s="204" t="s">
        <v>210</v>
      </c>
      <c r="C150" s="205"/>
      <c r="D150" s="206"/>
      <c r="E150" s="84" t="s">
        <v>342</v>
      </c>
      <c r="F150" s="58" t="s">
        <v>22</v>
      </c>
      <c r="G150" s="22">
        <v>440</v>
      </c>
      <c r="H150" s="25">
        <f t="shared" si="179"/>
        <v>572247.65909090906</v>
      </c>
      <c r="I150" s="23">
        <v>251788970</v>
      </c>
      <c r="J150" s="22">
        <v>124</v>
      </c>
      <c r="K150" s="25">
        <f t="shared" si="175"/>
        <v>544073.04080645158</v>
      </c>
      <c r="L150" s="23">
        <v>67465057.060000002</v>
      </c>
      <c r="M150" s="22">
        <v>124</v>
      </c>
      <c r="N150" s="25">
        <f t="shared" si="176"/>
        <v>538156.59677419357</v>
      </c>
      <c r="O150" s="23">
        <v>66731418</v>
      </c>
      <c r="P150" s="25">
        <f t="shared" si="169"/>
        <v>316</v>
      </c>
      <c r="Q150" s="26">
        <f t="shared" si="170"/>
        <v>0.2818181818181818</v>
      </c>
      <c r="R150" s="25">
        <f t="shared" si="177"/>
        <v>185057552</v>
      </c>
      <c r="S150" s="26">
        <f t="shared" si="178"/>
        <v>0.26502915516910847</v>
      </c>
    </row>
    <row r="151" spans="1:19" s="6" customFormat="1" ht="33" customHeight="1">
      <c r="A151" s="74"/>
      <c r="B151" s="204" t="s">
        <v>213</v>
      </c>
      <c r="C151" s="205"/>
      <c r="D151" s="206"/>
      <c r="E151" s="84" t="s">
        <v>343</v>
      </c>
      <c r="F151" s="58" t="s">
        <v>22</v>
      </c>
      <c r="G151" s="22">
        <v>314</v>
      </c>
      <c r="H151" s="25">
        <f t="shared" si="179"/>
        <v>401278.88535031845</v>
      </c>
      <c r="I151" s="23">
        <v>126001570</v>
      </c>
      <c r="J151" s="22">
        <v>23</v>
      </c>
      <c r="K151" s="25">
        <f t="shared" si="175"/>
        <v>292723.67</v>
      </c>
      <c r="L151" s="23">
        <v>6732644.4100000001</v>
      </c>
      <c r="M151" s="22">
        <v>23</v>
      </c>
      <c r="N151" s="25">
        <f t="shared" si="176"/>
        <v>289540.47826086957</v>
      </c>
      <c r="O151" s="23">
        <v>6659431</v>
      </c>
      <c r="P151" s="25">
        <f t="shared" si="169"/>
        <v>291</v>
      </c>
      <c r="Q151" s="26">
        <f t="shared" si="170"/>
        <v>7.32484076433121E-2</v>
      </c>
      <c r="R151" s="25">
        <f t="shared" si="177"/>
        <v>119342139</v>
      </c>
      <c r="S151" s="26">
        <f t="shared" si="178"/>
        <v>5.2851968431821918E-2</v>
      </c>
    </row>
    <row r="152" spans="1:19" s="6" customFormat="1">
      <c r="A152" s="74"/>
      <c r="B152" s="114" t="s">
        <v>216</v>
      </c>
      <c r="C152" s="115"/>
      <c r="D152" s="116"/>
      <c r="E152" s="84" t="s">
        <v>344</v>
      </c>
      <c r="F152" s="58" t="s">
        <v>22</v>
      </c>
      <c r="G152" s="22">
        <v>17</v>
      </c>
      <c r="H152" s="25">
        <f t="shared" si="179"/>
        <v>1457349.4117647058</v>
      </c>
      <c r="I152" s="23">
        <v>24774940</v>
      </c>
      <c r="J152" s="22">
        <v>0</v>
      </c>
      <c r="K152" s="25">
        <f t="shared" si="175"/>
        <v>0</v>
      </c>
      <c r="L152" s="23">
        <v>0</v>
      </c>
      <c r="M152" s="22">
        <v>0</v>
      </c>
      <c r="N152" s="25">
        <f t="shared" si="176"/>
        <v>0</v>
      </c>
      <c r="O152" s="23">
        <v>0</v>
      </c>
      <c r="P152" s="25">
        <f t="shared" ref="P152" si="180">G152-M152</f>
        <v>17</v>
      </c>
      <c r="Q152" s="26">
        <f t="shared" ref="Q152" si="181">IF(G152&lt;&gt;0,M152/G152,0)</f>
        <v>0</v>
      </c>
      <c r="R152" s="25">
        <f t="shared" ref="R152" si="182">I152-O152</f>
        <v>24774940</v>
      </c>
      <c r="S152" s="26">
        <f t="shared" ref="S152" si="183">IF(I152&lt;&gt;0,O152/I152,0)</f>
        <v>0</v>
      </c>
    </row>
    <row r="153" spans="1:19" s="6" customFormat="1" ht="51" customHeight="1">
      <c r="A153" s="122"/>
      <c r="B153" s="123" t="s">
        <v>242</v>
      </c>
      <c r="C153" s="124" t="s">
        <v>25</v>
      </c>
      <c r="D153" s="125" t="s">
        <v>345</v>
      </c>
      <c r="E153" s="82" t="s">
        <v>346</v>
      </c>
      <c r="F153" s="126" t="s">
        <v>18</v>
      </c>
      <c r="G153" s="29" t="s">
        <v>18</v>
      </c>
      <c r="H153" s="29" t="s">
        <v>18</v>
      </c>
      <c r="I153" s="126">
        <f>SUM(I154:I156)</f>
        <v>651944970</v>
      </c>
      <c r="J153" s="29" t="s">
        <v>18</v>
      </c>
      <c r="K153" s="29" t="s">
        <v>18</v>
      </c>
      <c r="L153" s="126">
        <f>SUM(L154:L156)</f>
        <v>167129169.53</v>
      </c>
      <c r="M153" s="29" t="s">
        <v>18</v>
      </c>
      <c r="N153" s="29" t="s">
        <v>18</v>
      </c>
      <c r="O153" s="126">
        <f>SUM(O154:O156)</f>
        <v>160866244.53</v>
      </c>
      <c r="P153" s="27" t="s">
        <v>18</v>
      </c>
      <c r="Q153" s="27" t="s">
        <v>18</v>
      </c>
      <c r="R153" s="29">
        <f t="shared" si="177"/>
        <v>491078725.47000003</v>
      </c>
      <c r="S153" s="31">
        <f t="shared" si="178"/>
        <v>0.24674819491283137</v>
      </c>
    </row>
    <row r="154" spans="1:19" s="6" customFormat="1">
      <c r="A154" s="78"/>
      <c r="B154" s="213" t="s">
        <v>245</v>
      </c>
      <c r="C154" s="214"/>
      <c r="D154" s="215"/>
      <c r="E154" s="127" t="s">
        <v>347</v>
      </c>
      <c r="F154" s="128" t="s">
        <v>44</v>
      </c>
      <c r="G154" s="22">
        <v>2245</v>
      </c>
      <c r="H154" s="25">
        <f t="shared" si="174"/>
        <v>33451.020044543431</v>
      </c>
      <c r="I154" s="23">
        <v>75097540</v>
      </c>
      <c r="J154" s="22">
        <v>1167</v>
      </c>
      <c r="K154" s="25">
        <f t="shared" ref="K154:K156" si="184">IF(J154&lt;&gt;0,L154/J154,0)</f>
        <v>29399.226221079691</v>
      </c>
      <c r="L154" s="23">
        <v>34308897</v>
      </c>
      <c r="M154" s="22">
        <v>1167</v>
      </c>
      <c r="N154" s="25">
        <f t="shared" ref="N154:N156" si="185">IF(M154&lt;&gt;0,O154/M154,0)</f>
        <v>26831.512879177375</v>
      </c>
      <c r="O154" s="23">
        <v>31312375.529999997</v>
      </c>
      <c r="P154" s="25">
        <f>G154-M154</f>
        <v>1078</v>
      </c>
      <c r="Q154" s="26">
        <f>IF(G154&lt;&gt;0,M154/G154,0)</f>
        <v>0.51982182628062357</v>
      </c>
      <c r="R154" s="25">
        <f t="shared" si="177"/>
        <v>43785164.469999999</v>
      </c>
      <c r="S154" s="26">
        <f t="shared" si="178"/>
        <v>0.41695607512576305</v>
      </c>
    </row>
    <row r="155" spans="1:19" s="6" customFormat="1" ht="34.5" customHeight="1">
      <c r="A155" s="78"/>
      <c r="B155" s="213" t="s">
        <v>248</v>
      </c>
      <c r="C155" s="214"/>
      <c r="D155" s="215"/>
      <c r="E155" s="84" t="s">
        <v>348</v>
      </c>
      <c r="F155" s="128" t="s">
        <v>21</v>
      </c>
      <c r="G155" s="22">
        <v>2121</v>
      </c>
      <c r="H155" s="25">
        <f t="shared" si="174"/>
        <v>69397.831211692595</v>
      </c>
      <c r="I155" s="23">
        <v>147192800</v>
      </c>
      <c r="J155" s="22">
        <v>472</v>
      </c>
      <c r="K155" s="25">
        <f t="shared" si="184"/>
        <v>57744.827330508473</v>
      </c>
      <c r="L155" s="23">
        <v>27255558.5</v>
      </c>
      <c r="M155" s="22">
        <v>472</v>
      </c>
      <c r="N155" s="25">
        <f t="shared" si="185"/>
        <v>56574.463983050846</v>
      </c>
      <c r="O155" s="23">
        <v>26703147</v>
      </c>
      <c r="P155" s="25">
        <f>G155-M155</f>
        <v>1649</v>
      </c>
      <c r="Q155" s="26">
        <f>IF(G155&lt;&gt;0,M155/G155,0)</f>
        <v>0.22253653936822254</v>
      </c>
      <c r="R155" s="25">
        <f t="shared" si="177"/>
        <v>120489653</v>
      </c>
      <c r="S155" s="26">
        <f t="shared" si="178"/>
        <v>0.18141612225597992</v>
      </c>
    </row>
    <row r="156" spans="1:19" s="6" customFormat="1" ht="34.5" customHeight="1">
      <c r="A156" s="78"/>
      <c r="B156" s="216" t="s">
        <v>251</v>
      </c>
      <c r="C156" s="217"/>
      <c r="D156" s="218"/>
      <c r="E156" s="90" t="s">
        <v>349</v>
      </c>
      <c r="F156" s="129" t="s">
        <v>22</v>
      </c>
      <c r="G156" s="22">
        <v>3661</v>
      </c>
      <c r="H156" s="25">
        <f t="shared" si="174"/>
        <v>117359.90986069378</v>
      </c>
      <c r="I156" s="23">
        <v>429654629.99999994</v>
      </c>
      <c r="J156" s="22">
        <v>764</v>
      </c>
      <c r="K156" s="25">
        <f t="shared" si="184"/>
        <v>138173.70946335079</v>
      </c>
      <c r="L156" s="23">
        <v>105564714.03</v>
      </c>
      <c r="M156" s="22">
        <v>764</v>
      </c>
      <c r="N156" s="25">
        <f t="shared" si="185"/>
        <v>134621.36387434555</v>
      </c>
      <c r="O156" s="23">
        <v>102850722</v>
      </c>
      <c r="P156" s="25">
        <f>G156-M156</f>
        <v>2897</v>
      </c>
      <c r="Q156" s="26">
        <f>IF(G156&lt;&gt;0,M156/G156,0)</f>
        <v>0.20868615132477464</v>
      </c>
      <c r="R156" s="25">
        <f t="shared" si="177"/>
        <v>326803907.99999994</v>
      </c>
      <c r="S156" s="26">
        <f t="shared" si="178"/>
        <v>0.23937999225098544</v>
      </c>
    </row>
    <row r="157" spans="1:19" s="6" customFormat="1">
      <c r="A157" s="130"/>
      <c r="B157" s="219" t="s">
        <v>350</v>
      </c>
      <c r="C157" s="220"/>
      <c r="D157" s="221"/>
      <c r="E157" s="94" t="s">
        <v>351</v>
      </c>
      <c r="F157" s="27" t="s">
        <v>18</v>
      </c>
      <c r="G157" s="27" t="s">
        <v>18</v>
      </c>
      <c r="H157" s="27" t="s">
        <v>18</v>
      </c>
      <c r="I157" s="23">
        <v>216599610</v>
      </c>
      <c r="J157" s="27" t="s">
        <v>18</v>
      </c>
      <c r="K157" s="27" t="s">
        <v>18</v>
      </c>
      <c r="L157" s="23">
        <v>0</v>
      </c>
      <c r="M157" s="27" t="s">
        <v>18</v>
      </c>
      <c r="N157" s="27" t="s">
        <v>18</v>
      </c>
      <c r="O157" s="23">
        <v>48728414.390000001</v>
      </c>
      <c r="P157" s="27" t="s">
        <v>18</v>
      </c>
      <c r="Q157" s="27" t="s">
        <v>18</v>
      </c>
      <c r="R157" s="29">
        <f t="shared" si="177"/>
        <v>167871195.61000001</v>
      </c>
      <c r="S157" s="31">
        <f t="shared" si="178"/>
        <v>0.22497000059233718</v>
      </c>
    </row>
    <row r="158" spans="1:19" s="6" customFormat="1" ht="49.5" customHeight="1">
      <c r="A158" s="131"/>
      <c r="B158" s="96" t="s">
        <v>352</v>
      </c>
      <c r="C158" s="35" t="s">
        <v>25</v>
      </c>
      <c r="D158" s="97" t="s">
        <v>353</v>
      </c>
      <c r="E158" s="132" t="s">
        <v>354</v>
      </c>
      <c r="F158" s="133" t="s">
        <v>355</v>
      </c>
      <c r="G158" s="133" t="s">
        <v>355</v>
      </c>
      <c r="H158" s="133" t="s">
        <v>355</v>
      </c>
      <c r="I158" s="39">
        <f>I159+I160+I171+I176+I184</f>
        <v>707604410</v>
      </c>
      <c r="J158" s="133" t="s">
        <v>355</v>
      </c>
      <c r="K158" s="133" t="s">
        <v>355</v>
      </c>
      <c r="L158" s="39">
        <f>L159+L160+L171+L176+L184</f>
        <v>149908408.47999999</v>
      </c>
      <c r="M158" s="133" t="s">
        <v>355</v>
      </c>
      <c r="N158" s="133" t="s">
        <v>355</v>
      </c>
      <c r="O158" s="39">
        <f>O159+O160+O171+O176+O184</f>
        <v>44948040.420000002</v>
      </c>
      <c r="P158" s="38" t="s">
        <v>18</v>
      </c>
      <c r="Q158" s="38" t="s">
        <v>18</v>
      </c>
      <c r="R158" s="39">
        <f t="shared" si="177"/>
        <v>662656369.58000004</v>
      </c>
      <c r="S158" s="40">
        <f t="shared" si="178"/>
        <v>6.3521424944200114E-2</v>
      </c>
    </row>
    <row r="159" spans="1:19" s="6" customFormat="1" ht="27" customHeight="1">
      <c r="A159" s="130"/>
      <c r="B159" s="222" t="s">
        <v>356</v>
      </c>
      <c r="C159" s="223"/>
      <c r="D159" s="224"/>
      <c r="E159" s="82" t="s">
        <v>357</v>
      </c>
      <c r="F159" s="100" t="s">
        <v>19</v>
      </c>
      <c r="G159" s="22">
        <v>0</v>
      </c>
      <c r="H159" s="29">
        <f>IF(G159&lt;&gt;0,I159/G159,0)</f>
        <v>0</v>
      </c>
      <c r="I159" s="23">
        <v>0</v>
      </c>
      <c r="J159" s="22"/>
      <c r="K159" s="29">
        <f>IF(J159&lt;&gt;0,L159/J159,0)</f>
        <v>0</v>
      </c>
      <c r="L159" s="23">
        <v>0</v>
      </c>
      <c r="M159" s="22"/>
      <c r="N159" s="29">
        <f>IF(M159&lt;&gt;0,O159/M159,0)</f>
        <v>0</v>
      </c>
      <c r="O159" s="23">
        <v>0</v>
      </c>
      <c r="P159" s="25">
        <f>G159-M159</f>
        <v>0</v>
      </c>
      <c r="Q159" s="26">
        <f>IF(G159&lt;&gt;0,M159/G159,0)</f>
        <v>0</v>
      </c>
      <c r="R159" s="25">
        <f t="shared" si="177"/>
        <v>0</v>
      </c>
      <c r="S159" s="26">
        <f t="shared" si="178"/>
        <v>0</v>
      </c>
    </row>
    <row r="160" spans="1:19" s="6" customFormat="1" ht="28.5" customHeight="1">
      <c r="A160" s="30"/>
      <c r="B160" s="101" t="s">
        <v>31</v>
      </c>
      <c r="C160" s="202" t="s">
        <v>25</v>
      </c>
      <c r="D160" s="102" t="s">
        <v>358</v>
      </c>
      <c r="E160" s="82" t="s">
        <v>359</v>
      </c>
      <c r="F160" s="70" t="s">
        <v>18</v>
      </c>
      <c r="G160" s="27" t="s">
        <v>18</v>
      </c>
      <c r="H160" s="27" t="s">
        <v>18</v>
      </c>
      <c r="I160" s="29">
        <f>I161+I167</f>
        <v>142330260</v>
      </c>
      <c r="J160" s="27" t="s">
        <v>18</v>
      </c>
      <c r="K160" s="27" t="s">
        <v>18</v>
      </c>
      <c r="L160" s="29">
        <f>L161+L167</f>
        <v>26384197.280000001</v>
      </c>
      <c r="M160" s="27" t="s">
        <v>18</v>
      </c>
      <c r="N160" s="27" t="s">
        <v>18</v>
      </c>
      <c r="O160" s="29">
        <f>O161+O167</f>
        <v>8166089</v>
      </c>
      <c r="P160" s="27" t="s">
        <v>18</v>
      </c>
      <c r="Q160" s="27" t="s">
        <v>18</v>
      </c>
      <c r="R160" s="29">
        <f t="shared" si="177"/>
        <v>134164171</v>
      </c>
      <c r="S160" s="31">
        <f t="shared" si="178"/>
        <v>5.7374229485704586E-2</v>
      </c>
    </row>
    <row r="161" spans="1:19" s="6" customFormat="1" ht="27" customHeight="1">
      <c r="A161" s="46"/>
      <c r="B161" s="134" t="s">
        <v>34</v>
      </c>
      <c r="C161" s="203"/>
      <c r="D161" s="135" t="s">
        <v>360</v>
      </c>
      <c r="E161" s="84" t="s">
        <v>361</v>
      </c>
      <c r="F161" s="50" t="s">
        <v>63</v>
      </c>
      <c r="G161" s="27">
        <f>G162+G164+G166</f>
        <v>146885</v>
      </c>
      <c r="H161" s="27" t="s">
        <v>18</v>
      </c>
      <c r="I161" s="25">
        <f>I162+I164+I165</f>
        <v>129977260.00000001</v>
      </c>
      <c r="J161" s="27">
        <f>J162+J164+J166</f>
        <v>26236</v>
      </c>
      <c r="K161" s="27" t="s">
        <v>18</v>
      </c>
      <c r="L161" s="25">
        <f>L162+L164+L165</f>
        <v>23178167.150000002</v>
      </c>
      <c r="M161" s="27">
        <f>M162+M164+M166</f>
        <v>26236</v>
      </c>
      <c r="N161" s="27" t="s">
        <v>18</v>
      </c>
      <c r="O161" s="25">
        <f>O162+O164+O165</f>
        <v>5476730</v>
      </c>
      <c r="P161" s="24" t="s">
        <v>18</v>
      </c>
      <c r="Q161" s="24" t="s">
        <v>18</v>
      </c>
      <c r="R161" s="25">
        <f t="shared" si="177"/>
        <v>124500530.00000001</v>
      </c>
      <c r="S161" s="26">
        <f t="shared" si="178"/>
        <v>4.2136062877460252E-2</v>
      </c>
    </row>
    <row r="162" spans="1:19" s="6" customFormat="1">
      <c r="A162" s="46"/>
      <c r="B162" s="194" t="s">
        <v>362</v>
      </c>
      <c r="C162" s="194"/>
      <c r="D162" s="194"/>
      <c r="E162" s="84" t="s">
        <v>363</v>
      </c>
      <c r="F162" s="50" t="s">
        <v>63</v>
      </c>
      <c r="G162" s="52">
        <f>G163</f>
        <v>108826</v>
      </c>
      <c r="H162" s="25">
        <f t="shared" ref="H162:H165" si="186">IF(G162&lt;&gt;0,I162/G162,0)</f>
        <v>883.54988697553904</v>
      </c>
      <c r="I162" s="25">
        <f>I163</f>
        <v>96153200.000000015</v>
      </c>
      <c r="J162" s="52">
        <f>J163</f>
        <v>20682</v>
      </c>
      <c r="K162" s="25">
        <f t="shared" ref="K162:K165" si="187">IF(J162&lt;&gt;0,L162/J162,0)</f>
        <v>883.55000000000007</v>
      </c>
      <c r="L162" s="25">
        <f>L163</f>
        <v>18273581.100000001</v>
      </c>
      <c r="M162" s="52">
        <f>M163</f>
        <v>20682</v>
      </c>
      <c r="N162" s="25">
        <f t="shared" ref="N162:N165" si="188">IF(M162&lt;&gt;0,O162/M162,0)</f>
        <v>184.02881732907844</v>
      </c>
      <c r="O162" s="25">
        <f>O163</f>
        <v>3806084</v>
      </c>
      <c r="P162" s="25">
        <f t="shared" ref="P162:P170" si="189">G162-M162</f>
        <v>88144</v>
      </c>
      <c r="Q162" s="26">
        <f t="shared" ref="Q162:Q170" si="190">IF(G162&lt;&gt;0,M162/G162,0)</f>
        <v>0.19004649624170694</v>
      </c>
      <c r="R162" s="25">
        <f t="shared" si="177"/>
        <v>92347116.000000015</v>
      </c>
      <c r="S162" s="26">
        <f t="shared" si="178"/>
        <v>3.9583539601386115E-2</v>
      </c>
    </row>
    <row r="163" spans="1:19" s="6" customFormat="1">
      <c r="A163" s="46"/>
      <c r="B163" s="194" t="s">
        <v>60</v>
      </c>
      <c r="C163" s="194"/>
      <c r="D163" s="194"/>
      <c r="E163" s="84" t="s">
        <v>364</v>
      </c>
      <c r="F163" s="50" t="s">
        <v>63</v>
      </c>
      <c r="G163" s="22">
        <v>108826</v>
      </c>
      <c r="H163" s="25">
        <f t="shared" si="186"/>
        <v>883.54988697553904</v>
      </c>
      <c r="I163" s="23">
        <v>96153200.000000015</v>
      </c>
      <c r="J163" s="22">
        <v>20682</v>
      </c>
      <c r="K163" s="25">
        <f t="shared" si="187"/>
        <v>883.55000000000007</v>
      </c>
      <c r="L163" s="23">
        <v>18273581.100000001</v>
      </c>
      <c r="M163" s="22">
        <v>20682</v>
      </c>
      <c r="N163" s="25">
        <f t="shared" si="188"/>
        <v>184.02881732907844</v>
      </c>
      <c r="O163" s="23">
        <v>3806084</v>
      </c>
      <c r="P163" s="25">
        <f t="shared" si="189"/>
        <v>88144</v>
      </c>
      <c r="Q163" s="26">
        <f t="shared" si="190"/>
        <v>0.19004649624170694</v>
      </c>
      <c r="R163" s="25">
        <f t="shared" si="177"/>
        <v>92347116.000000015</v>
      </c>
      <c r="S163" s="26">
        <f t="shared" si="178"/>
        <v>3.9583539601386115E-2</v>
      </c>
    </row>
    <row r="164" spans="1:19" s="6" customFormat="1">
      <c r="A164" s="46"/>
      <c r="B164" s="225" t="s">
        <v>64</v>
      </c>
      <c r="C164" s="225"/>
      <c r="D164" s="225"/>
      <c r="E164" s="84" t="s">
        <v>365</v>
      </c>
      <c r="F164" s="50" t="s">
        <v>63</v>
      </c>
      <c r="G164" s="22">
        <v>0</v>
      </c>
      <c r="H164" s="25">
        <f t="shared" si="186"/>
        <v>0</v>
      </c>
      <c r="I164" s="23">
        <v>0</v>
      </c>
      <c r="J164" s="22">
        <v>0</v>
      </c>
      <c r="K164" s="25">
        <f t="shared" si="187"/>
        <v>0</v>
      </c>
      <c r="L164" s="23">
        <v>0</v>
      </c>
      <c r="M164" s="22">
        <v>0</v>
      </c>
      <c r="N164" s="25">
        <f t="shared" si="188"/>
        <v>0</v>
      </c>
      <c r="O164" s="23">
        <v>0</v>
      </c>
      <c r="P164" s="25">
        <f t="shared" si="189"/>
        <v>0</v>
      </c>
      <c r="Q164" s="26">
        <f t="shared" si="190"/>
        <v>0</v>
      </c>
      <c r="R164" s="25">
        <f t="shared" si="177"/>
        <v>0</v>
      </c>
      <c r="S164" s="26">
        <f t="shared" si="178"/>
        <v>0</v>
      </c>
    </row>
    <row r="165" spans="1:19" s="6" customFormat="1">
      <c r="A165" s="46"/>
      <c r="B165" s="196" t="s">
        <v>366</v>
      </c>
      <c r="C165" s="197"/>
      <c r="D165" s="198"/>
      <c r="E165" s="84" t="s">
        <v>367</v>
      </c>
      <c r="F165" s="53" t="s">
        <v>20</v>
      </c>
      <c r="G165" s="22">
        <v>10839</v>
      </c>
      <c r="H165" s="25">
        <f t="shared" si="186"/>
        <v>3120.5886151859027</v>
      </c>
      <c r="I165" s="23">
        <v>33824060</v>
      </c>
      <c r="J165" s="22">
        <v>1203</v>
      </c>
      <c r="K165" s="25">
        <f t="shared" si="187"/>
        <v>4076.962635078969</v>
      </c>
      <c r="L165" s="23">
        <v>4904586.05</v>
      </c>
      <c r="M165" s="22">
        <v>1203</v>
      </c>
      <c r="N165" s="25">
        <f t="shared" si="188"/>
        <v>1388.7331670822944</v>
      </c>
      <c r="O165" s="23">
        <v>1670646</v>
      </c>
      <c r="P165" s="25">
        <f t="shared" si="189"/>
        <v>9636</v>
      </c>
      <c r="Q165" s="26">
        <f t="shared" si="190"/>
        <v>0.11098809853307501</v>
      </c>
      <c r="R165" s="25">
        <f t="shared" si="177"/>
        <v>32153414</v>
      </c>
      <c r="S165" s="26">
        <f t="shared" si="178"/>
        <v>4.9392237360033064E-2</v>
      </c>
    </row>
    <row r="166" spans="1:19" s="6" customFormat="1">
      <c r="A166" s="46"/>
      <c r="B166" s="194" t="s">
        <v>70</v>
      </c>
      <c r="C166" s="194"/>
      <c r="D166" s="194"/>
      <c r="E166" s="84" t="s">
        <v>368</v>
      </c>
      <c r="F166" s="50" t="s">
        <v>63</v>
      </c>
      <c r="G166" s="22">
        <v>38059</v>
      </c>
      <c r="H166" s="25">
        <f>IF(G166&lt;&gt;0,I165/G166,0)</f>
        <v>888.72697653643024</v>
      </c>
      <c r="I166" s="25" t="s">
        <v>18</v>
      </c>
      <c r="J166" s="22">
        <v>5554</v>
      </c>
      <c r="K166" s="25">
        <f>IF(J166&lt;&gt;0,L165/J166,0)</f>
        <v>883.07274936982355</v>
      </c>
      <c r="L166" s="25" t="s">
        <v>18</v>
      </c>
      <c r="M166" s="22">
        <v>5554</v>
      </c>
      <c r="N166" s="25">
        <f>IF(M166&lt;&gt;0,O165/M166,0)</f>
        <v>300.80050414115954</v>
      </c>
      <c r="O166" s="25" t="s">
        <v>18</v>
      </c>
      <c r="P166" s="25">
        <f t="shared" si="189"/>
        <v>32505</v>
      </c>
      <c r="Q166" s="26">
        <f t="shared" si="190"/>
        <v>0.14593131716545363</v>
      </c>
      <c r="R166" s="24" t="s">
        <v>18</v>
      </c>
      <c r="S166" s="24" t="s">
        <v>18</v>
      </c>
    </row>
    <row r="167" spans="1:19" s="6" customFormat="1">
      <c r="A167" s="46"/>
      <c r="B167" s="225" t="s">
        <v>369</v>
      </c>
      <c r="C167" s="225"/>
      <c r="D167" s="225"/>
      <c r="E167" s="84" t="s">
        <v>370</v>
      </c>
      <c r="F167" s="50" t="s">
        <v>21</v>
      </c>
      <c r="G167" s="22">
        <v>480</v>
      </c>
      <c r="H167" s="25">
        <f t="shared" ref="H167:H169" si="191">IF(G167&lt;&gt;0,I167/G167,0)</f>
        <v>25735.416666666668</v>
      </c>
      <c r="I167" s="23">
        <v>12353000</v>
      </c>
      <c r="J167" s="22">
        <v>121</v>
      </c>
      <c r="K167" s="25">
        <f t="shared" ref="K167" si="192">IF(J167&lt;&gt;0,L167/J167,0)</f>
        <v>26496.116776859504</v>
      </c>
      <c r="L167" s="23">
        <v>3206030.13</v>
      </c>
      <c r="M167" s="22">
        <v>121</v>
      </c>
      <c r="N167" s="25">
        <f t="shared" ref="N167" si="193">IF(M167&lt;&gt;0,O167/M167,0)</f>
        <v>22226.10743801653</v>
      </c>
      <c r="O167" s="23">
        <v>2689359</v>
      </c>
      <c r="P167" s="25">
        <f t="shared" si="189"/>
        <v>359</v>
      </c>
      <c r="Q167" s="26">
        <f t="shared" si="190"/>
        <v>0.25208333333333333</v>
      </c>
      <c r="R167" s="25">
        <f>I167-O167</f>
        <v>9663641</v>
      </c>
      <c r="S167" s="26">
        <f>IF(I167&lt;&gt;0,O167/I167,0)</f>
        <v>0.21770897757629726</v>
      </c>
    </row>
    <row r="168" spans="1:19" s="6" customFormat="1">
      <c r="A168" s="46"/>
      <c r="B168" s="196" t="s">
        <v>151</v>
      </c>
      <c r="C168" s="197"/>
      <c r="D168" s="198"/>
      <c r="E168" s="84" t="s">
        <v>371</v>
      </c>
      <c r="F168" s="117" t="s">
        <v>154</v>
      </c>
      <c r="G168" s="22">
        <v>6870</v>
      </c>
      <c r="H168" s="25">
        <f>IF(G168&lt;&gt;0,I167/G168,0)</f>
        <v>1798.1077147016013</v>
      </c>
      <c r="I168" s="25" t="s">
        <v>18</v>
      </c>
      <c r="J168" s="22">
        <v>1783</v>
      </c>
      <c r="K168" s="25">
        <f>IF(J168&lt;&gt;0,L167/J168,0)</f>
        <v>1798.11</v>
      </c>
      <c r="L168" s="25" t="s">
        <v>18</v>
      </c>
      <c r="M168" s="22">
        <v>1783</v>
      </c>
      <c r="N168" s="25">
        <f>IF(M168&lt;&gt;0,O167/M168,0)</f>
        <v>1508.3337072349973</v>
      </c>
      <c r="O168" s="25" t="s">
        <v>18</v>
      </c>
      <c r="P168" s="25">
        <f t="shared" si="189"/>
        <v>5087</v>
      </c>
      <c r="Q168" s="26">
        <f t="shared" si="190"/>
        <v>0.25953420669577876</v>
      </c>
      <c r="R168" s="24" t="s">
        <v>18</v>
      </c>
      <c r="S168" s="24" t="s">
        <v>18</v>
      </c>
    </row>
    <row r="169" spans="1:19" s="5" customFormat="1" ht="37.5" customHeight="1">
      <c r="A169" s="46"/>
      <c r="B169" s="107" t="s">
        <v>162</v>
      </c>
      <c r="C169" s="184" t="s">
        <v>25</v>
      </c>
      <c r="D169" s="72" t="s">
        <v>372</v>
      </c>
      <c r="E169" s="84" t="s">
        <v>373</v>
      </c>
      <c r="F169" s="50" t="s">
        <v>21</v>
      </c>
      <c r="G169" s="24">
        <f>G167+G172</f>
        <v>480</v>
      </c>
      <c r="H169" s="25">
        <f t="shared" si="191"/>
        <v>25735.416666666668</v>
      </c>
      <c r="I169" s="25">
        <f>I167+I172</f>
        <v>12353000</v>
      </c>
      <c r="J169" s="24">
        <f>J167+J172</f>
        <v>121</v>
      </c>
      <c r="K169" s="25">
        <f t="shared" ref="K169" si="194">IF(J169&lt;&gt;0,L169/J169,0)</f>
        <v>26496.116776859504</v>
      </c>
      <c r="L169" s="25">
        <f>L167+L172</f>
        <v>3206030.13</v>
      </c>
      <c r="M169" s="24">
        <f>M167+M172</f>
        <v>121</v>
      </c>
      <c r="N169" s="25">
        <f t="shared" ref="N169" si="195">IF(M169&lt;&gt;0,O169/M169,0)</f>
        <v>22226.10743801653</v>
      </c>
      <c r="O169" s="25">
        <f>O167+O172</f>
        <v>2689359</v>
      </c>
      <c r="P169" s="25">
        <f t="shared" si="189"/>
        <v>359</v>
      </c>
      <c r="Q169" s="26">
        <f t="shared" si="190"/>
        <v>0.25208333333333333</v>
      </c>
      <c r="R169" s="25">
        <f>I169-O169</f>
        <v>9663641</v>
      </c>
      <c r="S169" s="26">
        <f>IF(I169&lt;&gt;0,O169/I169,0)</f>
        <v>0.21770897757629726</v>
      </c>
    </row>
    <row r="170" spans="1:19" s="6" customFormat="1" ht="24.75" customHeight="1">
      <c r="A170" s="46"/>
      <c r="B170" s="136" t="s">
        <v>151</v>
      </c>
      <c r="C170" s="184"/>
      <c r="D170" s="84" t="s">
        <v>374</v>
      </c>
      <c r="E170" s="84" t="s">
        <v>375</v>
      </c>
      <c r="F170" s="50" t="s">
        <v>154</v>
      </c>
      <c r="G170" s="64">
        <f>G168+G173</f>
        <v>6870</v>
      </c>
      <c r="H170" s="25">
        <f>IF(G170&lt;&gt;0,I169/G170,0)</f>
        <v>1798.1077147016013</v>
      </c>
      <c r="I170" s="25" t="s">
        <v>18</v>
      </c>
      <c r="J170" s="64">
        <f>J168+J173</f>
        <v>1783</v>
      </c>
      <c r="K170" s="25">
        <f>IF(J170&lt;&gt;0,L169/J170,0)</f>
        <v>1798.11</v>
      </c>
      <c r="L170" s="25" t="s">
        <v>18</v>
      </c>
      <c r="M170" s="64">
        <f>M168+M173</f>
        <v>1783</v>
      </c>
      <c r="N170" s="25">
        <f>IF(M170&lt;&gt;0,O169/M170,0)</f>
        <v>1508.3337072349973</v>
      </c>
      <c r="O170" s="25" t="s">
        <v>18</v>
      </c>
      <c r="P170" s="25">
        <f t="shared" si="189"/>
        <v>5087</v>
      </c>
      <c r="Q170" s="26">
        <f t="shared" si="190"/>
        <v>0.25953420669577876</v>
      </c>
      <c r="R170" s="24" t="s">
        <v>18</v>
      </c>
      <c r="S170" s="24" t="s">
        <v>18</v>
      </c>
    </row>
    <row r="171" spans="1:19" s="6" customFormat="1" ht="35.25" customHeight="1">
      <c r="A171" s="137"/>
      <c r="B171" s="138" t="s">
        <v>175</v>
      </c>
      <c r="C171" s="184"/>
      <c r="D171" s="68" t="s">
        <v>376</v>
      </c>
      <c r="E171" s="82" t="s">
        <v>377</v>
      </c>
      <c r="F171" s="70" t="s">
        <v>18</v>
      </c>
      <c r="G171" s="27" t="s">
        <v>18</v>
      </c>
      <c r="H171" s="27" t="s">
        <v>18</v>
      </c>
      <c r="I171" s="29">
        <f>I172+I174</f>
        <v>91761059.999999985</v>
      </c>
      <c r="J171" s="27" t="s">
        <v>18</v>
      </c>
      <c r="K171" s="27" t="s">
        <v>18</v>
      </c>
      <c r="L171" s="29">
        <f>L172+L174</f>
        <v>18326582.899999999</v>
      </c>
      <c r="M171" s="27" t="s">
        <v>18</v>
      </c>
      <c r="N171" s="27" t="s">
        <v>18</v>
      </c>
      <c r="O171" s="29">
        <f>O172+O174</f>
        <v>11550522</v>
      </c>
      <c r="P171" s="27" t="s">
        <v>18</v>
      </c>
      <c r="Q171" s="27" t="s">
        <v>18</v>
      </c>
      <c r="R171" s="29">
        <f>I171-O171</f>
        <v>80210537.999999985</v>
      </c>
      <c r="S171" s="31">
        <f>IF(I171&lt;&gt;0,O171/I171,0)</f>
        <v>0.12587607423018002</v>
      </c>
    </row>
    <row r="172" spans="1:19" s="6" customFormat="1" ht="21.75" customHeight="1">
      <c r="A172" s="71"/>
      <c r="B172" s="225" t="s">
        <v>178</v>
      </c>
      <c r="C172" s="225"/>
      <c r="D172" s="225"/>
      <c r="E172" s="84" t="s">
        <v>378</v>
      </c>
      <c r="F172" s="58" t="s">
        <v>150</v>
      </c>
      <c r="G172" s="22">
        <v>0</v>
      </c>
      <c r="H172" s="25">
        <f t="shared" ref="H172" si="196">IF(G172&lt;&gt;0,I172/G172,0)</f>
        <v>0</v>
      </c>
      <c r="I172" s="23">
        <v>0</v>
      </c>
      <c r="J172" s="22"/>
      <c r="K172" s="25">
        <f t="shared" ref="K172" si="197">IF(J172&lt;&gt;0,L172/J172,0)</f>
        <v>0</v>
      </c>
      <c r="L172" s="23">
        <v>0</v>
      </c>
      <c r="M172" s="22"/>
      <c r="N172" s="25">
        <f t="shared" ref="N172" si="198">IF(M172&lt;&gt;0,O172/M172,0)</f>
        <v>0</v>
      </c>
      <c r="O172" s="23">
        <v>0</v>
      </c>
      <c r="P172" s="25">
        <f>G172-M172</f>
        <v>0</v>
      </c>
      <c r="Q172" s="26">
        <f>IF(G172&lt;&gt;0,M172/G172,0)</f>
        <v>0</v>
      </c>
      <c r="R172" s="25">
        <f>I172-O172</f>
        <v>0</v>
      </c>
      <c r="S172" s="26">
        <f>IF(I172&lt;&gt;0,O172/I172,0)</f>
        <v>0</v>
      </c>
    </row>
    <row r="173" spans="1:19" s="6" customFormat="1" ht="19.5" customHeight="1">
      <c r="A173" s="71"/>
      <c r="B173" s="225" t="s">
        <v>151</v>
      </c>
      <c r="C173" s="225"/>
      <c r="D173" s="225"/>
      <c r="E173" s="84" t="s">
        <v>379</v>
      </c>
      <c r="F173" s="50" t="s">
        <v>21</v>
      </c>
      <c r="G173" s="22">
        <v>0</v>
      </c>
      <c r="H173" s="25">
        <f>IF(G173&lt;&gt;0,I172/G173,0)</f>
        <v>0</v>
      </c>
      <c r="I173" s="25" t="s">
        <v>18</v>
      </c>
      <c r="J173" s="22"/>
      <c r="K173" s="25">
        <f>IF(J173&lt;&gt;0,L172/J173,0)</f>
        <v>0</v>
      </c>
      <c r="L173" s="25" t="s">
        <v>18</v>
      </c>
      <c r="M173" s="22"/>
      <c r="N173" s="25">
        <f>IF(M173&lt;&gt;0,O172/M173,0)</f>
        <v>0</v>
      </c>
      <c r="O173" s="25" t="s">
        <v>18</v>
      </c>
      <c r="P173" s="25">
        <f>G173-M173</f>
        <v>0</v>
      </c>
      <c r="Q173" s="26">
        <f>IF(G173&lt;&gt;0,M173/G173,0)</f>
        <v>0</v>
      </c>
      <c r="R173" s="24" t="s">
        <v>18</v>
      </c>
      <c r="S173" s="24" t="s">
        <v>18</v>
      </c>
    </row>
    <row r="174" spans="1:19" s="6" customFormat="1" ht="19.5" customHeight="1">
      <c r="A174" s="71"/>
      <c r="B174" s="194" t="s">
        <v>191</v>
      </c>
      <c r="C174" s="194"/>
      <c r="D174" s="194"/>
      <c r="E174" s="84" t="s">
        <v>380</v>
      </c>
      <c r="F174" s="58" t="s">
        <v>22</v>
      </c>
      <c r="G174" s="22">
        <v>1317</v>
      </c>
      <c r="H174" s="25">
        <f t="shared" ref="H174" si="199">IF(G174&lt;&gt;0,I174/G174,0)</f>
        <v>69674.305239179943</v>
      </c>
      <c r="I174" s="23">
        <v>91761059.999999985</v>
      </c>
      <c r="J174" s="22">
        <v>270</v>
      </c>
      <c r="K174" s="25">
        <f t="shared" ref="K174" si="200">IF(J174&lt;&gt;0,L174/J174,0)</f>
        <v>67876.232962962953</v>
      </c>
      <c r="L174" s="23">
        <v>18326582.899999999</v>
      </c>
      <c r="M174" s="22">
        <v>270</v>
      </c>
      <c r="N174" s="25">
        <f t="shared" ref="N174" si="201">IF(M174&lt;&gt;0,O174/M174,0)</f>
        <v>42779.711111111108</v>
      </c>
      <c r="O174" s="23">
        <v>11550522</v>
      </c>
      <c r="P174" s="25">
        <f>G174-M174</f>
        <v>1047</v>
      </c>
      <c r="Q174" s="26">
        <f>IF(G174&lt;&gt;0,M174/G174,0)</f>
        <v>0.20501138952164008</v>
      </c>
      <c r="R174" s="25">
        <f>I174-O174</f>
        <v>80210537.999999985</v>
      </c>
      <c r="S174" s="26">
        <f>IF(I174&lt;&gt;0,O174/I174,0)</f>
        <v>0.12587607423018002</v>
      </c>
    </row>
    <row r="175" spans="1:19" s="6" customFormat="1">
      <c r="A175" s="71"/>
      <c r="B175" s="194" t="s">
        <v>194</v>
      </c>
      <c r="C175" s="194"/>
      <c r="D175" s="194"/>
      <c r="E175" s="84" t="s">
        <v>381</v>
      </c>
      <c r="F175" s="58" t="s">
        <v>197</v>
      </c>
      <c r="G175" s="22">
        <v>16852</v>
      </c>
      <c r="H175" s="25">
        <f>IF(G175&lt;&gt;0,I174/G175,0)</f>
        <v>5445.1139330643236</v>
      </c>
      <c r="I175" s="25" t="s">
        <v>18</v>
      </c>
      <c r="J175" s="22">
        <v>3438</v>
      </c>
      <c r="K175" s="25">
        <f>IF(J175&lt;&gt;0,L174/J175,0)</f>
        <v>5330.5942117510176</v>
      </c>
      <c r="L175" s="25" t="s">
        <v>18</v>
      </c>
      <c r="M175" s="22">
        <v>3438</v>
      </c>
      <c r="N175" s="25">
        <f>IF(M175&lt;&gt;0,O174/M175,0)</f>
        <v>3359.6631762652705</v>
      </c>
      <c r="O175" s="25" t="s">
        <v>18</v>
      </c>
      <c r="P175" s="25">
        <f>G175-M175</f>
        <v>13414</v>
      </c>
      <c r="Q175" s="26">
        <f>IF(G175&lt;&gt;0,M175/G175,0)</f>
        <v>0.20401139330643248</v>
      </c>
      <c r="R175" s="24" t="s">
        <v>18</v>
      </c>
      <c r="S175" s="24" t="s">
        <v>18</v>
      </c>
    </row>
    <row r="176" spans="1:19" s="6" customFormat="1" ht="25.5" customHeight="1">
      <c r="A176" s="66"/>
      <c r="B176" s="139" t="s">
        <v>218</v>
      </c>
      <c r="C176" s="184" t="s">
        <v>25</v>
      </c>
      <c r="D176" s="68" t="s">
        <v>382</v>
      </c>
      <c r="E176" s="82" t="s">
        <v>383</v>
      </c>
      <c r="F176" s="70" t="s">
        <v>18</v>
      </c>
      <c r="G176" s="27" t="s">
        <v>18</v>
      </c>
      <c r="H176" s="27" t="s">
        <v>18</v>
      </c>
      <c r="I176" s="126">
        <f>I177+I181+I183</f>
        <v>467897310</v>
      </c>
      <c r="J176" s="27" t="s">
        <v>18</v>
      </c>
      <c r="K176" s="27" t="s">
        <v>18</v>
      </c>
      <c r="L176" s="126">
        <f>L177+L181+L183</f>
        <v>105197628.3</v>
      </c>
      <c r="M176" s="27" t="s">
        <v>18</v>
      </c>
      <c r="N176" s="27" t="s">
        <v>18</v>
      </c>
      <c r="O176" s="126">
        <f>O177+O181+O183</f>
        <v>24116689</v>
      </c>
      <c r="P176" s="27" t="s">
        <v>18</v>
      </c>
      <c r="Q176" s="27" t="s">
        <v>18</v>
      </c>
      <c r="R176" s="29">
        <f t="shared" ref="R176:R198" si="202">I176-O176</f>
        <v>443780621</v>
      </c>
      <c r="S176" s="31">
        <f t="shared" ref="S176:S198" si="203">IF(I176&lt;&gt;0,O176/I176,0)</f>
        <v>5.1542696409175769E-2</v>
      </c>
    </row>
    <row r="177" spans="1:20" s="6" customFormat="1" ht="37.5" customHeight="1">
      <c r="A177" s="78"/>
      <c r="B177" s="111" t="s">
        <v>221</v>
      </c>
      <c r="C177" s="184"/>
      <c r="D177" s="72" t="s">
        <v>384</v>
      </c>
      <c r="E177" s="84" t="s">
        <v>385</v>
      </c>
      <c r="F177" s="58" t="s">
        <v>63</v>
      </c>
      <c r="G177" s="140">
        <f>G178+G179</f>
        <v>19980</v>
      </c>
      <c r="H177" s="25">
        <f t="shared" ref="H177:H183" si="204">IF(G177&lt;&gt;0,I177/G177,0)</f>
        <v>1946.0535535535535</v>
      </c>
      <c r="I177" s="141">
        <f>I178+I179</f>
        <v>38882150</v>
      </c>
      <c r="J177" s="140">
        <f>J178+J179</f>
        <v>1921</v>
      </c>
      <c r="K177" s="25">
        <f t="shared" ref="K177:K183" si="205">IF(J177&lt;&gt;0,L177/J177,0)</f>
        <v>4696.2</v>
      </c>
      <c r="L177" s="141">
        <f>L178+L179</f>
        <v>9021400.1999999993</v>
      </c>
      <c r="M177" s="140">
        <f>M178+M179</f>
        <v>1921</v>
      </c>
      <c r="N177" s="25">
        <f t="shared" ref="N177:N183" si="206">IF(M177&lt;&gt;0,O177/M177,0)</f>
        <v>3357.1546069755336</v>
      </c>
      <c r="O177" s="141">
        <f>O178+O179</f>
        <v>6449094</v>
      </c>
      <c r="P177" s="25">
        <f t="shared" ref="P177:P183" si="207">G177-M177</f>
        <v>18059</v>
      </c>
      <c r="Q177" s="26">
        <f t="shared" ref="Q177:Q183" si="208">IF(G177&lt;&gt;0,M177/G177,0)</f>
        <v>9.6146146146146153E-2</v>
      </c>
      <c r="R177" s="25">
        <f t="shared" si="202"/>
        <v>32433056</v>
      </c>
      <c r="S177" s="26">
        <f t="shared" si="203"/>
        <v>0.16586258733120468</v>
      </c>
    </row>
    <row r="178" spans="1:20" s="6" customFormat="1">
      <c r="A178" s="46"/>
      <c r="B178" s="196" t="s">
        <v>224</v>
      </c>
      <c r="C178" s="197"/>
      <c r="D178" s="198"/>
      <c r="E178" s="84" t="s">
        <v>226</v>
      </c>
      <c r="F178" s="58" t="s">
        <v>63</v>
      </c>
      <c r="G178" s="22">
        <v>14652</v>
      </c>
      <c r="H178" s="25">
        <f t="shared" si="204"/>
        <v>945.99986349986352</v>
      </c>
      <c r="I178" s="23">
        <v>13860790</v>
      </c>
      <c r="J178" s="22">
        <v>0</v>
      </c>
      <c r="K178" s="25">
        <f t="shared" si="205"/>
        <v>0</v>
      </c>
      <c r="L178" s="23">
        <v>0</v>
      </c>
      <c r="M178" s="22">
        <v>0</v>
      </c>
      <c r="N178" s="25">
        <f t="shared" si="206"/>
        <v>0</v>
      </c>
      <c r="O178" s="23">
        <v>0</v>
      </c>
      <c r="P178" s="25">
        <f t="shared" si="207"/>
        <v>14652</v>
      </c>
      <c r="Q178" s="26">
        <f t="shared" si="208"/>
        <v>0</v>
      </c>
      <c r="R178" s="25">
        <f t="shared" si="202"/>
        <v>13860790</v>
      </c>
      <c r="S178" s="26">
        <f t="shared" si="203"/>
        <v>0</v>
      </c>
    </row>
    <row r="179" spans="1:20" s="6" customFormat="1">
      <c r="A179" s="46"/>
      <c r="B179" s="196" t="s">
        <v>228</v>
      </c>
      <c r="C179" s="197"/>
      <c r="D179" s="198"/>
      <c r="E179" s="84" t="s">
        <v>229</v>
      </c>
      <c r="F179" s="58" t="s">
        <v>63</v>
      </c>
      <c r="G179" s="22">
        <v>5328</v>
      </c>
      <c r="H179" s="25">
        <f t="shared" si="204"/>
        <v>4696.201201201201</v>
      </c>
      <c r="I179" s="23">
        <v>25021360</v>
      </c>
      <c r="J179" s="22">
        <v>1921</v>
      </c>
      <c r="K179" s="25">
        <f t="shared" si="205"/>
        <v>4696.2</v>
      </c>
      <c r="L179" s="23">
        <v>9021400.1999999993</v>
      </c>
      <c r="M179" s="22">
        <v>1921</v>
      </c>
      <c r="N179" s="25">
        <f t="shared" si="206"/>
        <v>3357.1546069755336</v>
      </c>
      <c r="O179" s="23">
        <v>6449094</v>
      </c>
      <c r="P179" s="25">
        <f t="shared" si="207"/>
        <v>3407</v>
      </c>
      <c r="Q179" s="26">
        <f t="shared" si="208"/>
        <v>0.36054804804804808</v>
      </c>
      <c r="R179" s="25">
        <f t="shared" si="202"/>
        <v>18572266</v>
      </c>
      <c r="S179" s="26">
        <f t="shared" si="203"/>
        <v>0.25774354391607812</v>
      </c>
    </row>
    <row r="180" spans="1:20" s="6" customFormat="1">
      <c r="A180" s="46"/>
      <c r="B180" s="196" t="s">
        <v>231</v>
      </c>
      <c r="C180" s="197"/>
      <c r="D180" s="198"/>
      <c r="E180" s="84" t="s">
        <v>232</v>
      </c>
      <c r="F180" s="58" t="s">
        <v>63</v>
      </c>
      <c r="G180" s="22">
        <v>50</v>
      </c>
      <c r="H180" s="25">
        <f t="shared" ref="H180" si="209">IF(G180&lt;&gt;0,I180/G180,0)</f>
        <v>4696.2</v>
      </c>
      <c r="I180" s="23">
        <v>234810</v>
      </c>
      <c r="J180" s="22">
        <v>0</v>
      </c>
      <c r="K180" s="25">
        <f t="shared" si="205"/>
        <v>0</v>
      </c>
      <c r="L180" s="23">
        <v>0</v>
      </c>
      <c r="M180" s="22">
        <v>0</v>
      </c>
      <c r="N180" s="25">
        <f t="shared" si="206"/>
        <v>0</v>
      </c>
      <c r="O180" s="23">
        <v>0</v>
      </c>
      <c r="P180" s="25">
        <f t="shared" si="207"/>
        <v>50</v>
      </c>
      <c r="Q180" s="26">
        <f t="shared" si="208"/>
        <v>0</v>
      </c>
      <c r="R180" s="25">
        <f t="shared" si="202"/>
        <v>234810</v>
      </c>
      <c r="S180" s="26">
        <f t="shared" si="203"/>
        <v>0</v>
      </c>
    </row>
    <row r="181" spans="1:20" s="6" customFormat="1" ht="34.5" customHeight="1">
      <c r="A181" s="46"/>
      <c r="B181" s="196" t="s">
        <v>234</v>
      </c>
      <c r="C181" s="197"/>
      <c r="D181" s="198"/>
      <c r="E181" s="84" t="s">
        <v>235</v>
      </c>
      <c r="F181" s="58" t="s">
        <v>197</v>
      </c>
      <c r="G181" s="22">
        <v>74217</v>
      </c>
      <c r="H181" s="25">
        <f t="shared" si="204"/>
        <v>5780.5510866782543</v>
      </c>
      <c r="I181" s="23">
        <v>429015160</v>
      </c>
      <c r="J181" s="22">
        <v>16412</v>
      </c>
      <c r="K181" s="25">
        <f t="shared" si="205"/>
        <v>5860.1162624908602</v>
      </c>
      <c r="L181" s="23">
        <v>96176228.099999994</v>
      </c>
      <c r="M181" s="22">
        <v>16412</v>
      </c>
      <c r="N181" s="25">
        <f t="shared" si="206"/>
        <v>1076.504691689008</v>
      </c>
      <c r="O181" s="23">
        <v>17667595</v>
      </c>
      <c r="P181" s="25">
        <f t="shared" si="207"/>
        <v>57805</v>
      </c>
      <c r="Q181" s="26">
        <f t="shared" si="208"/>
        <v>0.22113531940121536</v>
      </c>
      <c r="R181" s="25">
        <f t="shared" si="202"/>
        <v>411347565</v>
      </c>
      <c r="S181" s="26">
        <f t="shared" si="203"/>
        <v>4.1181749847721001E-2</v>
      </c>
    </row>
    <row r="182" spans="1:20" s="6" customFormat="1" ht="21.75" customHeight="1">
      <c r="A182" s="46"/>
      <c r="B182" s="196" t="s">
        <v>231</v>
      </c>
      <c r="C182" s="197"/>
      <c r="D182" s="198"/>
      <c r="E182" s="84" t="s">
        <v>237</v>
      </c>
      <c r="F182" s="58" t="s">
        <v>197</v>
      </c>
      <c r="G182" s="22">
        <v>1232</v>
      </c>
      <c r="H182" s="25">
        <f t="shared" ref="H182" si="210">IF(G182&lt;&gt;0,I182/G182,0)</f>
        <v>7276.5</v>
      </c>
      <c r="I182" s="23">
        <v>8964648</v>
      </c>
      <c r="J182" s="22">
        <v>14</v>
      </c>
      <c r="K182" s="25">
        <f t="shared" si="205"/>
        <v>7276.5</v>
      </c>
      <c r="L182" s="23">
        <v>101871</v>
      </c>
      <c r="M182" s="22">
        <v>14</v>
      </c>
      <c r="N182" s="25">
        <f t="shared" si="206"/>
        <v>31914.285714285714</v>
      </c>
      <c r="O182" s="23">
        <v>446800</v>
      </c>
      <c r="P182" s="25">
        <f t="shared" si="207"/>
        <v>1218</v>
      </c>
      <c r="Q182" s="26">
        <f t="shared" si="208"/>
        <v>1.1363636363636364E-2</v>
      </c>
      <c r="R182" s="25">
        <f t="shared" si="202"/>
        <v>8517848</v>
      </c>
      <c r="S182" s="26">
        <f t="shared" si="203"/>
        <v>4.9840216816098078E-2</v>
      </c>
    </row>
    <row r="183" spans="1:20" s="6" customFormat="1" ht="23.25" customHeight="1">
      <c r="A183" s="46"/>
      <c r="B183" s="199" t="s">
        <v>239</v>
      </c>
      <c r="C183" s="200"/>
      <c r="D183" s="201"/>
      <c r="E183" s="84" t="s">
        <v>240</v>
      </c>
      <c r="F183" s="58" t="s">
        <v>21</v>
      </c>
      <c r="G183" s="22">
        <v>0</v>
      </c>
      <c r="H183" s="25">
        <f t="shared" si="204"/>
        <v>0</v>
      </c>
      <c r="I183" s="23">
        <v>0</v>
      </c>
      <c r="J183" s="22"/>
      <c r="K183" s="25">
        <f t="shared" si="205"/>
        <v>0</v>
      </c>
      <c r="L183" s="23">
        <v>0</v>
      </c>
      <c r="M183" s="22"/>
      <c r="N183" s="25">
        <f t="shared" si="206"/>
        <v>0</v>
      </c>
      <c r="O183" s="23">
        <v>0</v>
      </c>
      <c r="P183" s="25">
        <f t="shared" si="207"/>
        <v>0</v>
      </c>
      <c r="Q183" s="26">
        <f t="shared" si="208"/>
        <v>0</v>
      </c>
      <c r="R183" s="25">
        <f t="shared" si="202"/>
        <v>0</v>
      </c>
      <c r="S183" s="26">
        <f t="shared" si="203"/>
        <v>0</v>
      </c>
    </row>
    <row r="184" spans="1:20" s="6" customFormat="1" ht="23.25" customHeight="1">
      <c r="A184" s="30"/>
      <c r="B184" s="208" t="s">
        <v>350</v>
      </c>
      <c r="C184" s="208"/>
      <c r="D184" s="208"/>
      <c r="E184" s="94" t="s">
        <v>386</v>
      </c>
      <c r="F184" s="27" t="s">
        <v>18</v>
      </c>
      <c r="G184" s="27" t="s">
        <v>18</v>
      </c>
      <c r="H184" s="27" t="s">
        <v>18</v>
      </c>
      <c r="I184" s="23">
        <v>5615780</v>
      </c>
      <c r="J184" s="27" t="s">
        <v>18</v>
      </c>
      <c r="K184" s="27" t="s">
        <v>18</v>
      </c>
      <c r="L184" s="23">
        <v>0</v>
      </c>
      <c r="M184" s="27" t="s">
        <v>18</v>
      </c>
      <c r="N184" s="27" t="s">
        <v>18</v>
      </c>
      <c r="O184" s="23">
        <v>1114740.42</v>
      </c>
      <c r="P184" s="24" t="s">
        <v>18</v>
      </c>
      <c r="Q184" s="24" t="s">
        <v>18</v>
      </c>
      <c r="R184" s="25">
        <f t="shared" si="202"/>
        <v>4501039.58</v>
      </c>
      <c r="S184" s="26">
        <f t="shared" si="203"/>
        <v>0.19850144058349864</v>
      </c>
    </row>
    <row r="185" spans="1:20" s="6" customFormat="1" ht="57" customHeight="1">
      <c r="A185" s="95"/>
      <c r="B185" s="96" t="s">
        <v>387</v>
      </c>
      <c r="C185" s="35" t="s">
        <v>25</v>
      </c>
      <c r="D185" s="97" t="s">
        <v>388</v>
      </c>
      <c r="E185" s="132" t="s">
        <v>389</v>
      </c>
      <c r="F185" s="38" t="s">
        <v>18</v>
      </c>
      <c r="G185" s="38" t="s">
        <v>18</v>
      </c>
      <c r="H185" s="38" t="s">
        <v>18</v>
      </c>
      <c r="I185" s="39">
        <f>I186+I187+I233+I248+I252</f>
        <v>0</v>
      </c>
      <c r="J185" s="38" t="s">
        <v>18</v>
      </c>
      <c r="K185" s="38" t="s">
        <v>18</v>
      </c>
      <c r="L185" s="39">
        <f>L186+L187+L233+L248+L252</f>
        <v>0</v>
      </c>
      <c r="M185" s="38" t="s">
        <v>18</v>
      </c>
      <c r="N185" s="38" t="s">
        <v>18</v>
      </c>
      <c r="O185" s="39">
        <f>O186+O187+O233+O248+O252</f>
        <v>0</v>
      </c>
      <c r="P185" s="38" t="s">
        <v>18</v>
      </c>
      <c r="Q185" s="38" t="s">
        <v>18</v>
      </c>
      <c r="R185" s="99">
        <f t="shared" si="202"/>
        <v>0</v>
      </c>
      <c r="S185" s="40">
        <f t="shared" si="203"/>
        <v>0</v>
      </c>
      <c r="T185" s="142"/>
    </row>
    <row r="186" spans="1:20" s="6" customFormat="1" ht="30.75" customHeight="1">
      <c r="A186" s="30"/>
      <c r="B186" s="171" t="s">
        <v>268</v>
      </c>
      <c r="C186" s="172"/>
      <c r="D186" s="173"/>
      <c r="E186" s="94" t="s">
        <v>390</v>
      </c>
      <c r="F186" s="21" t="s">
        <v>19</v>
      </c>
      <c r="G186" s="22">
        <v>0</v>
      </c>
      <c r="H186" s="29">
        <f>IF(G186&lt;&gt;0,I186/G186,0)</f>
        <v>0</v>
      </c>
      <c r="I186" s="23">
        <v>0</v>
      </c>
      <c r="J186" s="22"/>
      <c r="K186" s="29">
        <f>IF(J186&lt;&gt;0,L186/J186,0)</f>
        <v>0</v>
      </c>
      <c r="L186" s="23">
        <v>0</v>
      </c>
      <c r="M186" s="22"/>
      <c r="N186" s="29">
        <f>IF(M186&lt;&gt;0,O186/M186,0)</f>
        <v>0</v>
      </c>
      <c r="O186" s="23">
        <v>0</v>
      </c>
      <c r="P186" s="29">
        <f>G186-M186</f>
        <v>0</v>
      </c>
      <c r="Q186" s="31">
        <f>IF(G186&lt;&gt;0,M186/G186,0)</f>
        <v>0</v>
      </c>
      <c r="R186" s="29">
        <f t="shared" si="202"/>
        <v>0</v>
      </c>
      <c r="S186" s="31">
        <f t="shared" si="203"/>
        <v>0</v>
      </c>
      <c r="T186" s="142"/>
    </row>
    <row r="187" spans="1:20" s="6" customFormat="1" ht="49.5" customHeight="1">
      <c r="A187" s="30"/>
      <c r="B187" s="143" t="s">
        <v>31</v>
      </c>
      <c r="C187" s="209" t="s">
        <v>25</v>
      </c>
      <c r="D187" s="45" t="s">
        <v>391</v>
      </c>
      <c r="E187" s="94" t="s">
        <v>392</v>
      </c>
      <c r="F187" s="27" t="s">
        <v>18</v>
      </c>
      <c r="G187" s="27" t="s">
        <v>18</v>
      </c>
      <c r="H187" s="27" t="s">
        <v>18</v>
      </c>
      <c r="I187" s="29">
        <f>I188+I224</f>
        <v>0</v>
      </c>
      <c r="J187" s="27" t="s">
        <v>18</v>
      </c>
      <c r="K187" s="27" t="s">
        <v>18</v>
      </c>
      <c r="L187" s="29">
        <f>L188+L224</f>
        <v>0</v>
      </c>
      <c r="M187" s="27" t="s">
        <v>18</v>
      </c>
      <c r="N187" s="27" t="s">
        <v>18</v>
      </c>
      <c r="O187" s="29">
        <f>O188+O224</f>
        <v>0</v>
      </c>
      <c r="P187" s="27" t="s">
        <v>18</v>
      </c>
      <c r="Q187" s="27" t="s">
        <v>18</v>
      </c>
      <c r="R187" s="29">
        <f t="shared" si="202"/>
        <v>0</v>
      </c>
      <c r="S187" s="31">
        <f t="shared" si="203"/>
        <v>0</v>
      </c>
      <c r="T187" s="142"/>
    </row>
    <row r="188" spans="1:20" s="6" customFormat="1" ht="41.25" customHeight="1">
      <c r="A188" s="46"/>
      <c r="B188" s="17" t="s">
        <v>34</v>
      </c>
      <c r="C188" s="210"/>
      <c r="D188" s="144" t="s">
        <v>393</v>
      </c>
      <c r="E188" s="90" t="s">
        <v>394</v>
      </c>
      <c r="F188" s="15" t="s">
        <v>37</v>
      </c>
      <c r="G188" s="27" t="s">
        <v>18</v>
      </c>
      <c r="H188" s="27" t="s">
        <v>18</v>
      </c>
      <c r="I188" s="25">
        <f>I189+I197+I198+I202+I214+I216+I220+I223</f>
        <v>0</v>
      </c>
      <c r="J188" s="27" t="s">
        <v>18</v>
      </c>
      <c r="K188" s="27" t="s">
        <v>18</v>
      </c>
      <c r="L188" s="25">
        <f>L189+L197+L198+L202+L214+L216+L220+L223</f>
        <v>0</v>
      </c>
      <c r="M188" s="27" t="s">
        <v>18</v>
      </c>
      <c r="N188" s="27" t="s">
        <v>18</v>
      </c>
      <c r="O188" s="25">
        <f>O189+O197+O198+O202+O214+O216+O220+O223</f>
        <v>0</v>
      </c>
      <c r="P188" s="24" t="s">
        <v>18</v>
      </c>
      <c r="Q188" s="24" t="s">
        <v>18</v>
      </c>
      <c r="R188" s="25">
        <f t="shared" si="202"/>
        <v>0</v>
      </c>
      <c r="S188" s="26">
        <f t="shared" si="203"/>
        <v>0</v>
      </c>
      <c r="T188" s="142"/>
    </row>
    <row r="189" spans="1:20" s="6" customFormat="1" ht="37.5" customHeight="1">
      <c r="A189" s="46"/>
      <c r="B189" s="145" t="s">
        <v>38</v>
      </c>
      <c r="C189" s="211"/>
      <c r="D189" s="146" t="s">
        <v>395</v>
      </c>
      <c r="E189" s="90" t="s">
        <v>396</v>
      </c>
      <c r="F189" s="15" t="s">
        <v>37</v>
      </c>
      <c r="G189" s="52">
        <f>G190+G191+G193+G196</f>
        <v>0</v>
      </c>
      <c r="H189" s="25">
        <f>IF(G189&lt;&gt;0,I189/G189,0)</f>
        <v>0</v>
      </c>
      <c r="I189" s="25">
        <f>I190+I191+I193+I196</f>
        <v>0</v>
      </c>
      <c r="J189" s="52">
        <f>J190+J191+J193+J196</f>
        <v>0</v>
      </c>
      <c r="K189" s="25">
        <f>IF(J189&lt;&gt;0,L189/J189,0)</f>
        <v>0</v>
      </c>
      <c r="L189" s="25">
        <f>L190+L191+L193+L196</f>
        <v>0</v>
      </c>
      <c r="M189" s="52">
        <f>M190+M191+M193+M196</f>
        <v>0</v>
      </c>
      <c r="N189" s="25">
        <f>IF(M189&lt;&gt;0,O189/M189,0)</f>
        <v>0</v>
      </c>
      <c r="O189" s="25">
        <f>O190+O191+O193+O196</f>
        <v>0</v>
      </c>
      <c r="P189" s="25">
        <f t="shared" ref="P189" si="211">G189-M189</f>
        <v>0</v>
      </c>
      <c r="Q189" s="26">
        <f t="shared" ref="Q189" si="212">IF(G189&lt;&gt;0,M189/G189,0)</f>
        <v>0</v>
      </c>
      <c r="R189" s="25">
        <f t="shared" si="202"/>
        <v>0</v>
      </c>
      <c r="S189" s="26">
        <f t="shared" si="203"/>
        <v>0</v>
      </c>
      <c r="T189" s="142"/>
    </row>
    <row r="190" spans="1:20" s="6" customFormat="1">
      <c r="A190" s="46"/>
      <c r="B190" s="212" t="s">
        <v>41</v>
      </c>
      <c r="C190" s="212"/>
      <c r="D190" s="212"/>
      <c r="E190" s="90" t="s">
        <v>397</v>
      </c>
      <c r="F190" s="15" t="s">
        <v>44</v>
      </c>
      <c r="G190" s="22">
        <v>0</v>
      </c>
      <c r="H190" s="25">
        <f t="shared" ref="H190:H202" si="213">IF(G190&lt;&gt;0,I190/G190,0)</f>
        <v>0</v>
      </c>
      <c r="I190" s="23">
        <v>0</v>
      </c>
      <c r="J190" s="22"/>
      <c r="K190" s="25">
        <f t="shared" ref="K190:K198" si="214">IF(J190&lt;&gt;0,L190/J190,0)</f>
        <v>0</v>
      </c>
      <c r="L190" s="23">
        <v>0</v>
      </c>
      <c r="M190" s="22"/>
      <c r="N190" s="25">
        <f t="shared" ref="N190:N198" si="215">IF(M190&lt;&gt;0,O190/M190,0)</f>
        <v>0</v>
      </c>
      <c r="O190" s="23">
        <v>0</v>
      </c>
      <c r="P190" s="25">
        <f t="shared" ref="P190:P232" si="216">G190-M190</f>
        <v>0</v>
      </c>
      <c r="Q190" s="26">
        <f t="shared" ref="Q190:Q232" si="217">IF(G190&lt;&gt;0,M190/G190,0)</f>
        <v>0</v>
      </c>
      <c r="R190" s="25">
        <f t="shared" si="202"/>
        <v>0</v>
      </c>
      <c r="S190" s="26">
        <f t="shared" si="203"/>
        <v>0</v>
      </c>
      <c r="T190" s="142"/>
    </row>
    <row r="191" spans="1:20" s="6" customFormat="1">
      <c r="A191" s="46"/>
      <c r="B191" s="212" t="s">
        <v>45</v>
      </c>
      <c r="C191" s="212"/>
      <c r="D191" s="212"/>
      <c r="E191" s="90" t="s">
        <v>398</v>
      </c>
      <c r="F191" s="15" t="s">
        <v>44</v>
      </c>
      <c r="G191" s="22">
        <v>0</v>
      </c>
      <c r="H191" s="25">
        <f t="shared" si="213"/>
        <v>0</v>
      </c>
      <c r="I191" s="23">
        <v>0</v>
      </c>
      <c r="J191" s="22"/>
      <c r="K191" s="25">
        <f t="shared" si="214"/>
        <v>0</v>
      </c>
      <c r="L191" s="23">
        <v>0</v>
      </c>
      <c r="M191" s="22"/>
      <c r="N191" s="25">
        <f t="shared" si="215"/>
        <v>0</v>
      </c>
      <c r="O191" s="23">
        <v>0</v>
      </c>
      <c r="P191" s="25">
        <f t="shared" si="216"/>
        <v>0</v>
      </c>
      <c r="Q191" s="26">
        <f t="shared" si="217"/>
        <v>0</v>
      </c>
      <c r="R191" s="25">
        <f t="shared" si="202"/>
        <v>0</v>
      </c>
      <c r="S191" s="26">
        <f t="shared" si="203"/>
        <v>0</v>
      </c>
      <c r="T191" s="142"/>
    </row>
    <row r="192" spans="1:20" s="6" customFormat="1">
      <c r="A192" s="46"/>
      <c r="B192" s="212" t="s">
        <v>48</v>
      </c>
      <c r="C192" s="212"/>
      <c r="D192" s="212"/>
      <c r="E192" s="90" t="s">
        <v>399</v>
      </c>
      <c r="F192" s="15" t="s">
        <v>44</v>
      </c>
      <c r="G192" s="22">
        <v>0</v>
      </c>
      <c r="H192" s="25">
        <f t="shared" si="213"/>
        <v>0</v>
      </c>
      <c r="I192" s="23">
        <v>0</v>
      </c>
      <c r="J192" s="22"/>
      <c r="K192" s="25">
        <f t="shared" si="214"/>
        <v>0</v>
      </c>
      <c r="L192" s="23">
        <v>0</v>
      </c>
      <c r="M192" s="22"/>
      <c r="N192" s="25">
        <f t="shared" si="215"/>
        <v>0</v>
      </c>
      <c r="O192" s="23">
        <v>0</v>
      </c>
      <c r="P192" s="25">
        <f t="shared" si="216"/>
        <v>0</v>
      </c>
      <c r="Q192" s="26">
        <f t="shared" si="217"/>
        <v>0</v>
      </c>
      <c r="R192" s="25">
        <f t="shared" si="202"/>
        <v>0</v>
      </c>
      <c r="S192" s="26">
        <f t="shared" si="203"/>
        <v>0</v>
      </c>
      <c r="T192" s="142"/>
    </row>
    <row r="193" spans="1:20" s="6" customFormat="1" ht="45.75" customHeight="1">
      <c r="A193" s="46"/>
      <c r="B193" s="111" t="s">
        <v>51</v>
      </c>
      <c r="C193" s="147" t="s">
        <v>25</v>
      </c>
      <c r="D193" s="135" t="s">
        <v>400</v>
      </c>
      <c r="E193" s="84" t="s">
        <v>401</v>
      </c>
      <c r="F193" s="50" t="s">
        <v>44</v>
      </c>
      <c r="G193" s="24">
        <f>G194+G195</f>
        <v>0</v>
      </c>
      <c r="H193" s="25">
        <f t="shared" si="213"/>
        <v>0</v>
      </c>
      <c r="I193" s="25">
        <f>I194+I195</f>
        <v>0</v>
      </c>
      <c r="J193" s="24">
        <f>J194+J195</f>
        <v>0</v>
      </c>
      <c r="K193" s="25">
        <f t="shared" si="214"/>
        <v>0</v>
      </c>
      <c r="L193" s="25">
        <f>L194+L195</f>
        <v>0</v>
      </c>
      <c r="M193" s="24">
        <f>M194+M195</f>
        <v>0</v>
      </c>
      <c r="N193" s="25">
        <f t="shared" si="215"/>
        <v>0</v>
      </c>
      <c r="O193" s="25">
        <f>O194+O195</f>
        <v>0</v>
      </c>
      <c r="P193" s="25">
        <f t="shared" si="216"/>
        <v>0</v>
      </c>
      <c r="Q193" s="26">
        <f t="shared" si="217"/>
        <v>0</v>
      </c>
      <c r="R193" s="25">
        <f t="shared" si="202"/>
        <v>0</v>
      </c>
      <c r="S193" s="26">
        <f t="shared" si="203"/>
        <v>0</v>
      </c>
      <c r="T193" s="142"/>
    </row>
    <row r="194" spans="1:20" s="6" customFormat="1">
      <c r="A194" s="46"/>
      <c r="B194" s="196" t="s">
        <v>54</v>
      </c>
      <c r="C194" s="197"/>
      <c r="D194" s="198"/>
      <c r="E194" s="84" t="s">
        <v>402</v>
      </c>
      <c r="F194" s="50" t="s">
        <v>44</v>
      </c>
      <c r="G194" s="22">
        <v>0</v>
      </c>
      <c r="H194" s="25">
        <f t="shared" si="213"/>
        <v>0</v>
      </c>
      <c r="I194" s="23">
        <v>0</v>
      </c>
      <c r="J194" s="22"/>
      <c r="K194" s="25">
        <f t="shared" si="214"/>
        <v>0</v>
      </c>
      <c r="L194" s="23">
        <v>0</v>
      </c>
      <c r="M194" s="22"/>
      <c r="N194" s="25">
        <f t="shared" si="215"/>
        <v>0</v>
      </c>
      <c r="O194" s="23">
        <v>0</v>
      </c>
      <c r="P194" s="25">
        <f t="shared" si="216"/>
        <v>0</v>
      </c>
      <c r="Q194" s="26">
        <f t="shared" si="217"/>
        <v>0</v>
      </c>
      <c r="R194" s="25">
        <f t="shared" si="202"/>
        <v>0</v>
      </c>
      <c r="S194" s="26">
        <f t="shared" si="203"/>
        <v>0</v>
      </c>
      <c r="T194" s="142"/>
    </row>
    <row r="195" spans="1:20" s="6" customFormat="1">
      <c r="A195" s="46"/>
      <c r="B195" s="196" t="s">
        <v>57</v>
      </c>
      <c r="C195" s="197"/>
      <c r="D195" s="198"/>
      <c r="E195" s="84" t="s">
        <v>403</v>
      </c>
      <c r="F195" s="50" t="s">
        <v>44</v>
      </c>
      <c r="G195" s="22">
        <v>0</v>
      </c>
      <c r="H195" s="25">
        <f t="shared" si="213"/>
        <v>0</v>
      </c>
      <c r="I195" s="23">
        <v>0</v>
      </c>
      <c r="J195" s="22"/>
      <c r="K195" s="25">
        <f t="shared" si="214"/>
        <v>0</v>
      </c>
      <c r="L195" s="23">
        <v>0</v>
      </c>
      <c r="M195" s="22"/>
      <c r="N195" s="25">
        <f t="shared" si="215"/>
        <v>0</v>
      </c>
      <c r="O195" s="23">
        <v>0</v>
      </c>
      <c r="P195" s="25">
        <f t="shared" si="216"/>
        <v>0</v>
      </c>
      <c r="Q195" s="26">
        <f t="shared" si="217"/>
        <v>0</v>
      </c>
      <c r="R195" s="25">
        <f t="shared" si="202"/>
        <v>0</v>
      </c>
      <c r="S195" s="26">
        <f t="shared" si="203"/>
        <v>0</v>
      </c>
      <c r="T195" s="142"/>
    </row>
    <row r="196" spans="1:20" s="6" customFormat="1">
      <c r="A196" s="46"/>
      <c r="B196" s="194" t="s">
        <v>60</v>
      </c>
      <c r="C196" s="194"/>
      <c r="D196" s="194"/>
      <c r="E196" s="84" t="s">
        <v>404</v>
      </c>
      <c r="F196" s="50" t="s">
        <v>63</v>
      </c>
      <c r="G196" s="22">
        <v>0</v>
      </c>
      <c r="H196" s="25">
        <f t="shared" si="213"/>
        <v>0</v>
      </c>
      <c r="I196" s="23">
        <v>0</v>
      </c>
      <c r="J196" s="22"/>
      <c r="K196" s="25">
        <f t="shared" si="214"/>
        <v>0</v>
      </c>
      <c r="L196" s="23">
        <v>0</v>
      </c>
      <c r="M196" s="22"/>
      <c r="N196" s="25">
        <f t="shared" si="215"/>
        <v>0</v>
      </c>
      <c r="O196" s="23">
        <v>0</v>
      </c>
      <c r="P196" s="25">
        <f t="shared" si="216"/>
        <v>0</v>
      </c>
      <c r="Q196" s="26">
        <f t="shared" si="217"/>
        <v>0</v>
      </c>
      <c r="R196" s="25">
        <f t="shared" si="202"/>
        <v>0</v>
      </c>
      <c r="S196" s="26">
        <f t="shared" si="203"/>
        <v>0</v>
      </c>
      <c r="T196" s="142"/>
    </row>
    <row r="197" spans="1:20" s="6" customFormat="1">
      <c r="A197" s="46"/>
      <c r="B197" s="225" t="s">
        <v>64</v>
      </c>
      <c r="C197" s="225"/>
      <c r="D197" s="225"/>
      <c r="E197" s="84" t="s">
        <v>405</v>
      </c>
      <c r="F197" s="50" t="s">
        <v>63</v>
      </c>
      <c r="G197" s="22">
        <v>0</v>
      </c>
      <c r="H197" s="25">
        <f t="shared" si="213"/>
        <v>0</v>
      </c>
      <c r="I197" s="23">
        <v>0</v>
      </c>
      <c r="J197" s="22"/>
      <c r="K197" s="25">
        <f t="shared" si="214"/>
        <v>0</v>
      </c>
      <c r="L197" s="23">
        <v>0</v>
      </c>
      <c r="M197" s="22"/>
      <c r="N197" s="25">
        <f t="shared" si="215"/>
        <v>0</v>
      </c>
      <c r="O197" s="23">
        <v>0</v>
      </c>
      <c r="P197" s="25">
        <f t="shared" si="216"/>
        <v>0</v>
      </c>
      <c r="Q197" s="26">
        <f t="shared" si="217"/>
        <v>0</v>
      </c>
      <c r="R197" s="25">
        <f t="shared" si="202"/>
        <v>0</v>
      </c>
      <c r="S197" s="26">
        <f t="shared" si="203"/>
        <v>0</v>
      </c>
      <c r="T197" s="142"/>
    </row>
    <row r="198" spans="1:20" s="6" customFormat="1" ht="37.5" customHeight="1">
      <c r="A198" s="46"/>
      <c r="B198" s="196" t="s">
        <v>285</v>
      </c>
      <c r="C198" s="197"/>
      <c r="D198" s="198"/>
      <c r="E198" s="84" t="s">
        <v>406</v>
      </c>
      <c r="F198" s="53" t="s">
        <v>20</v>
      </c>
      <c r="G198" s="22">
        <v>0</v>
      </c>
      <c r="H198" s="25">
        <f t="shared" si="213"/>
        <v>0</v>
      </c>
      <c r="I198" s="23">
        <v>0</v>
      </c>
      <c r="J198" s="22"/>
      <c r="K198" s="25">
        <f t="shared" si="214"/>
        <v>0</v>
      </c>
      <c r="L198" s="23">
        <v>0</v>
      </c>
      <c r="M198" s="22"/>
      <c r="N198" s="25">
        <f t="shared" si="215"/>
        <v>0</v>
      </c>
      <c r="O198" s="23">
        <v>0</v>
      </c>
      <c r="P198" s="25">
        <f t="shared" si="216"/>
        <v>0</v>
      </c>
      <c r="Q198" s="26">
        <f t="shared" si="217"/>
        <v>0</v>
      </c>
      <c r="R198" s="25">
        <f t="shared" si="202"/>
        <v>0</v>
      </c>
      <c r="S198" s="26">
        <f t="shared" si="203"/>
        <v>0</v>
      </c>
      <c r="T198" s="142"/>
    </row>
    <row r="199" spans="1:20" s="6" customFormat="1">
      <c r="A199" s="46"/>
      <c r="B199" s="194" t="s">
        <v>70</v>
      </c>
      <c r="C199" s="194"/>
      <c r="D199" s="194"/>
      <c r="E199" s="84" t="s">
        <v>407</v>
      </c>
      <c r="F199" s="50" t="s">
        <v>63</v>
      </c>
      <c r="G199" s="22">
        <v>0</v>
      </c>
      <c r="H199" s="25">
        <f>IF(G199&lt;&gt;0,I198/G199,0)</f>
        <v>0</v>
      </c>
      <c r="I199" s="25" t="s">
        <v>18</v>
      </c>
      <c r="J199" s="22"/>
      <c r="K199" s="25">
        <f>IF(J199&lt;&gt;0,L198/J199,0)</f>
        <v>0</v>
      </c>
      <c r="L199" s="25" t="s">
        <v>18</v>
      </c>
      <c r="M199" s="22"/>
      <c r="N199" s="25">
        <f>IF(M199&lt;&gt;0,O198/M199,0)</f>
        <v>0</v>
      </c>
      <c r="O199" s="25" t="s">
        <v>18</v>
      </c>
      <c r="P199" s="25">
        <f t="shared" si="216"/>
        <v>0</v>
      </c>
      <c r="Q199" s="26">
        <f t="shared" si="217"/>
        <v>0</v>
      </c>
      <c r="R199" s="24" t="s">
        <v>18</v>
      </c>
      <c r="S199" s="24" t="s">
        <v>18</v>
      </c>
      <c r="T199" s="142"/>
    </row>
    <row r="200" spans="1:20" s="6" customFormat="1" ht="36" customHeight="1">
      <c r="A200" s="46"/>
      <c r="B200" s="194" t="s">
        <v>73</v>
      </c>
      <c r="C200" s="194"/>
      <c r="D200" s="194"/>
      <c r="E200" s="48" t="s">
        <v>408</v>
      </c>
      <c r="F200" s="48" t="s">
        <v>76</v>
      </c>
      <c r="G200" s="22">
        <v>0</v>
      </c>
      <c r="H200" s="25">
        <f t="shared" si="213"/>
        <v>0</v>
      </c>
      <c r="I200" s="23">
        <v>0</v>
      </c>
      <c r="J200" s="22"/>
      <c r="K200" s="25">
        <f t="shared" ref="K200:K201" si="218">IF(J200&lt;&gt;0,L200/J200,0)</f>
        <v>0</v>
      </c>
      <c r="L200" s="23">
        <v>0</v>
      </c>
      <c r="M200" s="22"/>
      <c r="N200" s="25">
        <f t="shared" ref="N200:N201" si="219">IF(M200&lt;&gt;0,O200/M200,0)</f>
        <v>0</v>
      </c>
      <c r="O200" s="23">
        <v>0</v>
      </c>
      <c r="P200" s="25">
        <f t="shared" ref="P200:P202" si="220">G200-M200</f>
        <v>0</v>
      </c>
      <c r="Q200" s="26">
        <f t="shared" ref="Q200:Q202" si="221">IF(G200&lt;&gt;0,M200/G200,0)</f>
        <v>0</v>
      </c>
      <c r="R200" s="25">
        <f t="shared" ref="R200:R202" si="222">I200-O200</f>
        <v>0</v>
      </c>
      <c r="S200" s="26">
        <f t="shared" ref="S200:S202" si="223">IF(I200&lt;&gt;0,O200/I200,0)</f>
        <v>0</v>
      </c>
      <c r="T200" s="142"/>
    </row>
    <row r="201" spans="1:20" s="6" customFormat="1" ht="36" customHeight="1">
      <c r="A201" s="46"/>
      <c r="B201" s="196" t="s">
        <v>77</v>
      </c>
      <c r="C201" s="197"/>
      <c r="D201" s="198"/>
      <c r="E201" s="48" t="s">
        <v>409</v>
      </c>
      <c r="F201" s="48" t="s">
        <v>76</v>
      </c>
      <c r="G201" s="22">
        <v>0</v>
      </c>
      <c r="H201" s="25">
        <f t="shared" si="213"/>
        <v>0</v>
      </c>
      <c r="I201" s="23">
        <v>0</v>
      </c>
      <c r="J201" s="22"/>
      <c r="K201" s="25">
        <f t="shared" si="218"/>
        <v>0</v>
      </c>
      <c r="L201" s="23">
        <v>0</v>
      </c>
      <c r="M201" s="22"/>
      <c r="N201" s="25">
        <f t="shared" si="219"/>
        <v>0</v>
      </c>
      <c r="O201" s="23">
        <v>0</v>
      </c>
      <c r="P201" s="25">
        <f t="shared" si="220"/>
        <v>0</v>
      </c>
      <c r="Q201" s="26">
        <f t="shared" si="221"/>
        <v>0</v>
      </c>
      <c r="R201" s="25">
        <f t="shared" si="222"/>
        <v>0</v>
      </c>
      <c r="S201" s="26">
        <f t="shared" si="223"/>
        <v>0</v>
      </c>
      <c r="T201" s="142"/>
    </row>
    <row r="202" spans="1:20" s="6" customFormat="1" ht="70.5">
      <c r="A202" s="46"/>
      <c r="B202" s="111" t="s">
        <v>80</v>
      </c>
      <c r="C202" s="108" t="s">
        <v>25</v>
      </c>
      <c r="D202" s="112" t="s">
        <v>410</v>
      </c>
      <c r="E202" s="48" t="s">
        <v>411</v>
      </c>
      <c r="F202" s="50" t="s">
        <v>83</v>
      </c>
      <c r="G202" s="55">
        <f>SUM(G203:G213)</f>
        <v>0</v>
      </c>
      <c r="H202" s="113">
        <f t="shared" si="213"/>
        <v>0</v>
      </c>
      <c r="I202" s="56">
        <f>SUM(I203:I213)</f>
        <v>0</v>
      </c>
      <c r="J202" s="55">
        <f>SUM(J203:J213)</f>
        <v>0</v>
      </c>
      <c r="K202" s="113">
        <f t="shared" ref="K202:K224" si="224">IF(J202&lt;&gt;0,L202/J202,0)</f>
        <v>0</v>
      </c>
      <c r="L202" s="56">
        <f>SUM(L203:L213)</f>
        <v>0</v>
      </c>
      <c r="M202" s="55">
        <f>SUM(M203:M213)</f>
        <v>0</v>
      </c>
      <c r="N202" s="113">
        <f t="shared" ref="N202:N224" si="225">IF(M202&lt;&gt;0,O202/M202,0)</f>
        <v>0</v>
      </c>
      <c r="O202" s="56">
        <f>SUM(O203:O213)</f>
        <v>0</v>
      </c>
      <c r="P202" s="25">
        <f t="shared" si="220"/>
        <v>0</v>
      </c>
      <c r="Q202" s="26">
        <f t="shared" si="221"/>
        <v>0</v>
      </c>
      <c r="R202" s="25">
        <f t="shared" si="222"/>
        <v>0</v>
      </c>
      <c r="S202" s="26">
        <f t="shared" si="223"/>
        <v>0</v>
      </c>
      <c r="T202" s="142"/>
    </row>
    <row r="203" spans="1:20" s="6" customFormat="1">
      <c r="A203" s="46"/>
      <c r="B203" s="194" t="s">
        <v>84</v>
      </c>
      <c r="C203" s="194"/>
      <c r="D203" s="194"/>
      <c r="E203" s="84" t="s">
        <v>412</v>
      </c>
      <c r="F203" s="50" t="s">
        <v>83</v>
      </c>
      <c r="G203" s="22">
        <v>0</v>
      </c>
      <c r="H203" s="25">
        <f t="shared" ref="H203:H224" si="226">IF(G203&lt;&gt;0,I203/G203,0)</f>
        <v>0</v>
      </c>
      <c r="I203" s="23">
        <v>0</v>
      </c>
      <c r="J203" s="22"/>
      <c r="K203" s="25">
        <f t="shared" si="224"/>
        <v>0</v>
      </c>
      <c r="L203" s="23">
        <v>0</v>
      </c>
      <c r="M203" s="22"/>
      <c r="N203" s="25">
        <f t="shared" si="225"/>
        <v>0</v>
      </c>
      <c r="O203" s="23">
        <v>0</v>
      </c>
      <c r="P203" s="25">
        <f t="shared" si="216"/>
        <v>0</v>
      </c>
      <c r="Q203" s="26">
        <f t="shared" si="217"/>
        <v>0</v>
      </c>
      <c r="R203" s="25">
        <f t="shared" ref="R203:R224" si="227">I203-O203</f>
        <v>0</v>
      </c>
      <c r="S203" s="26">
        <f t="shared" ref="S203:S224" si="228">IF(I203&lt;&gt;0,O203/I203,0)</f>
        <v>0</v>
      </c>
      <c r="T203" s="142"/>
    </row>
    <row r="204" spans="1:20" s="6" customFormat="1">
      <c r="A204" s="46"/>
      <c r="B204" s="194" t="s">
        <v>87</v>
      </c>
      <c r="C204" s="194"/>
      <c r="D204" s="194"/>
      <c r="E204" s="84" t="s">
        <v>413</v>
      </c>
      <c r="F204" s="50" t="s">
        <v>83</v>
      </c>
      <c r="G204" s="22">
        <v>0</v>
      </c>
      <c r="H204" s="25">
        <f t="shared" si="226"/>
        <v>0</v>
      </c>
      <c r="I204" s="23">
        <v>0</v>
      </c>
      <c r="J204" s="22"/>
      <c r="K204" s="25">
        <f t="shared" si="224"/>
        <v>0</v>
      </c>
      <c r="L204" s="23">
        <v>0</v>
      </c>
      <c r="M204" s="22"/>
      <c r="N204" s="25">
        <f t="shared" si="225"/>
        <v>0</v>
      </c>
      <c r="O204" s="23">
        <v>0</v>
      </c>
      <c r="P204" s="25">
        <f t="shared" si="216"/>
        <v>0</v>
      </c>
      <c r="Q204" s="26">
        <f t="shared" si="217"/>
        <v>0</v>
      </c>
      <c r="R204" s="25">
        <f t="shared" si="227"/>
        <v>0</v>
      </c>
      <c r="S204" s="26">
        <f t="shared" si="228"/>
        <v>0</v>
      </c>
      <c r="T204" s="142"/>
    </row>
    <row r="205" spans="1:20" s="6" customFormat="1">
      <c r="A205" s="46"/>
      <c r="B205" s="194" t="s">
        <v>90</v>
      </c>
      <c r="C205" s="194"/>
      <c r="D205" s="194"/>
      <c r="E205" s="84" t="s">
        <v>414</v>
      </c>
      <c r="F205" s="50" t="s">
        <v>83</v>
      </c>
      <c r="G205" s="22">
        <v>0</v>
      </c>
      <c r="H205" s="25">
        <f t="shared" si="226"/>
        <v>0</v>
      </c>
      <c r="I205" s="23">
        <v>0</v>
      </c>
      <c r="J205" s="22"/>
      <c r="K205" s="25">
        <f t="shared" si="224"/>
        <v>0</v>
      </c>
      <c r="L205" s="23">
        <v>0</v>
      </c>
      <c r="M205" s="22"/>
      <c r="N205" s="25">
        <f t="shared" si="225"/>
        <v>0</v>
      </c>
      <c r="O205" s="23">
        <v>0</v>
      </c>
      <c r="P205" s="25">
        <f t="shared" si="216"/>
        <v>0</v>
      </c>
      <c r="Q205" s="26">
        <f t="shared" si="217"/>
        <v>0</v>
      </c>
      <c r="R205" s="25">
        <f t="shared" si="227"/>
        <v>0</v>
      </c>
      <c r="S205" s="26">
        <f t="shared" si="228"/>
        <v>0</v>
      </c>
      <c r="T205" s="142"/>
    </row>
    <row r="206" spans="1:20" s="6" customFormat="1">
      <c r="A206" s="46"/>
      <c r="B206" s="194" t="s">
        <v>93</v>
      </c>
      <c r="C206" s="194"/>
      <c r="D206" s="194"/>
      <c r="E206" s="84" t="s">
        <v>415</v>
      </c>
      <c r="F206" s="50" t="s">
        <v>83</v>
      </c>
      <c r="G206" s="22">
        <v>0</v>
      </c>
      <c r="H206" s="25">
        <f t="shared" si="226"/>
        <v>0</v>
      </c>
      <c r="I206" s="23">
        <v>0</v>
      </c>
      <c r="J206" s="22"/>
      <c r="K206" s="25">
        <f t="shared" si="224"/>
        <v>0</v>
      </c>
      <c r="L206" s="23">
        <v>0</v>
      </c>
      <c r="M206" s="22"/>
      <c r="N206" s="25">
        <f t="shared" si="225"/>
        <v>0</v>
      </c>
      <c r="O206" s="23">
        <v>0</v>
      </c>
      <c r="P206" s="25">
        <f t="shared" si="216"/>
        <v>0</v>
      </c>
      <c r="Q206" s="26">
        <f t="shared" si="217"/>
        <v>0</v>
      </c>
      <c r="R206" s="25">
        <f t="shared" si="227"/>
        <v>0</v>
      </c>
      <c r="S206" s="26">
        <f t="shared" si="228"/>
        <v>0</v>
      </c>
      <c r="T206" s="142"/>
    </row>
    <row r="207" spans="1:20" s="6" customFormat="1">
      <c r="A207" s="46"/>
      <c r="B207" s="194" t="s">
        <v>96</v>
      </c>
      <c r="C207" s="194"/>
      <c r="D207" s="194"/>
      <c r="E207" s="84" t="s">
        <v>416</v>
      </c>
      <c r="F207" s="50" t="s">
        <v>83</v>
      </c>
      <c r="G207" s="22">
        <v>0</v>
      </c>
      <c r="H207" s="25">
        <f t="shared" si="226"/>
        <v>0</v>
      </c>
      <c r="I207" s="23">
        <v>0</v>
      </c>
      <c r="J207" s="22"/>
      <c r="K207" s="25">
        <f t="shared" si="224"/>
        <v>0</v>
      </c>
      <c r="L207" s="23">
        <v>0</v>
      </c>
      <c r="M207" s="22"/>
      <c r="N207" s="25">
        <f t="shared" si="225"/>
        <v>0</v>
      </c>
      <c r="O207" s="23">
        <v>0</v>
      </c>
      <c r="P207" s="25">
        <f t="shared" si="216"/>
        <v>0</v>
      </c>
      <c r="Q207" s="26">
        <f t="shared" si="217"/>
        <v>0</v>
      </c>
      <c r="R207" s="25">
        <f t="shared" si="227"/>
        <v>0</v>
      </c>
      <c r="S207" s="26">
        <f t="shared" si="228"/>
        <v>0</v>
      </c>
      <c r="T207" s="142"/>
    </row>
    <row r="208" spans="1:20" s="6" customFormat="1" ht="36.75" customHeight="1">
      <c r="A208" s="46"/>
      <c r="B208" s="194" t="s">
        <v>99</v>
      </c>
      <c r="C208" s="194"/>
      <c r="D208" s="194"/>
      <c r="E208" s="84" t="s">
        <v>417</v>
      </c>
      <c r="F208" s="50" t="s">
        <v>83</v>
      </c>
      <c r="G208" s="22">
        <v>0</v>
      </c>
      <c r="H208" s="25">
        <f t="shared" si="226"/>
        <v>0</v>
      </c>
      <c r="I208" s="23">
        <v>0</v>
      </c>
      <c r="J208" s="22"/>
      <c r="K208" s="25">
        <f t="shared" si="224"/>
        <v>0</v>
      </c>
      <c r="L208" s="23">
        <v>0</v>
      </c>
      <c r="M208" s="22"/>
      <c r="N208" s="25">
        <f t="shared" si="225"/>
        <v>0</v>
      </c>
      <c r="O208" s="23">
        <v>0</v>
      </c>
      <c r="P208" s="25">
        <f t="shared" si="216"/>
        <v>0</v>
      </c>
      <c r="Q208" s="26">
        <f t="shared" si="217"/>
        <v>0</v>
      </c>
      <c r="R208" s="25">
        <f t="shared" si="227"/>
        <v>0</v>
      </c>
      <c r="S208" s="26">
        <f t="shared" si="228"/>
        <v>0</v>
      </c>
      <c r="T208" s="142"/>
    </row>
    <row r="209" spans="1:20" s="6" customFormat="1" ht="19.5" customHeight="1">
      <c r="A209" s="46"/>
      <c r="B209" s="196" t="s">
        <v>102</v>
      </c>
      <c r="C209" s="197"/>
      <c r="D209" s="198"/>
      <c r="E209" s="84" t="s">
        <v>418</v>
      </c>
      <c r="F209" s="50" t="s">
        <v>83</v>
      </c>
      <c r="G209" s="22">
        <v>0</v>
      </c>
      <c r="H209" s="25">
        <f t="shared" si="226"/>
        <v>0</v>
      </c>
      <c r="I209" s="23">
        <v>0</v>
      </c>
      <c r="J209" s="22"/>
      <c r="K209" s="25">
        <f t="shared" si="224"/>
        <v>0</v>
      </c>
      <c r="L209" s="23">
        <v>0</v>
      </c>
      <c r="M209" s="22"/>
      <c r="N209" s="25">
        <f t="shared" si="225"/>
        <v>0</v>
      </c>
      <c r="O209" s="23">
        <v>0</v>
      </c>
      <c r="P209" s="25">
        <f t="shared" si="216"/>
        <v>0</v>
      </c>
      <c r="Q209" s="26">
        <f t="shared" si="217"/>
        <v>0</v>
      </c>
      <c r="R209" s="25">
        <f t="shared" si="227"/>
        <v>0</v>
      </c>
      <c r="S209" s="26">
        <f t="shared" si="228"/>
        <v>0</v>
      </c>
      <c r="T209" s="142"/>
    </row>
    <row r="210" spans="1:20" s="6" customFormat="1" ht="19.5" customHeight="1">
      <c r="A210" s="46"/>
      <c r="B210" s="196" t="s">
        <v>105</v>
      </c>
      <c r="C210" s="197"/>
      <c r="D210" s="198"/>
      <c r="E210" s="84" t="s">
        <v>419</v>
      </c>
      <c r="F210" s="50" t="s">
        <v>83</v>
      </c>
      <c r="G210" s="22">
        <v>0</v>
      </c>
      <c r="H210" s="25">
        <f t="shared" si="226"/>
        <v>0</v>
      </c>
      <c r="I210" s="23">
        <v>0</v>
      </c>
      <c r="J210" s="22"/>
      <c r="K210" s="25">
        <f t="shared" si="224"/>
        <v>0</v>
      </c>
      <c r="L210" s="23">
        <v>0</v>
      </c>
      <c r="M210" s="22"/>
      <c r="N210" s="25">
        <f t="shared" si="225"/>
        <v>0</v>
      </c>
      <c r="O210" s="23">
        <v>0</v>
      </c>
      <c r="P210" s="25">
        <f t="shared" si="216"/>
        <v>0</v>
      </c>
      <c r="Q210" s="26">
        <f t="shared" si="217"/>
        <v>0</v>
      </c>
      <c r="R210" s="25">
        <f t="shared" si="227"/>
        <v>0</v>
      </c>
      <c r="S210" s="26">
        <f t="shared" si="228"/>
        <v>0</v>
      </c>
      <c r="T210" s="142"/>
    </row>
    <row r="211" spans="1:20" s="6" customFormat="1" ht="19.5" customHeight="1">
      <c r="A211" s="46"/>
      <c r="B211" s="196" t="s">
        <v>300</v>
      </c>
      <c r="C211" s="197"/>
      <c r="D211" s="198"/>
      <c r="E211" s="84" t="s">
        <v>420</v>
      </c>
      <c r="F211" s="50" t="s">
        <v>83</v>
      </c>
      <c r="G211" s="22">
        <v>0</v>
      </c>
      <c r="H211" s="25">
        <f t="shared" si="226"/>
        <v>0</v>
      </c>
      <c r="I211" s="23">
        <v>0</v>
      </c>
      <c r="J211" s="22"/>
      <c r="K211" s="25">
        <f t="shared" si="224"/>
        <v>0</v>
      </c>
      <c r="L211" s="23">
        <v>0</v>
      </c>
      <c r="M211" s="22"/>
      <c r="N211" s="25">
        <f t="shared" si="225"/>
        <v>0</v>
      </c>
      <c r="O211" s="23">
        <v>0</v>
      </c>
      <c r="P211" s="25">
        <f t="shared" ref="P211:P213" si="229">G211-M211</f>
        <v>0</v>
      </c>
      <c r="Q211" s="26">
        <f t="shared" ref="Q211:Q213" si="230">IF(G211&lt;&gt;0,M211/G211,0)</f>
        <v>0</v>
      </c>
      <c r="R211" s="25">
        <f t="shared" si="227"/>
        <v>0</v>
      </c>
      <c r="S211" s="26">
        <f t="shared" si="228"/>
        <v>0</v>
      </c>
      <c r="T211" s="142"/>
    </row>
    <row r="212" spans="1:20" s="6" customFormat="1" ht="19.5" customHeight="1">
      <c r="A212" s="46"/>
      <c r="B212" s="196" t="s">
        <v>111</v>
      </c>
      <c r="C212" s="197"/>
      <c r="D212" s="198"/>
      <c r="E212" s="84" t="s">
        <v>421</v>
      </c>
      <c r="F212" s="50" t="s">
        <v>83</v>
      </c>
      <c r="G212" s="22">
        <v>0</v>
      </c>
      <c r="H212" s="25">
        <f t="shared" si="226"/>
        <v>0</v>
      </c>
      <c r="I212" s="23">
        <v>0</v>
      </c>
      <c r="J212" s="22"/>
      <c r="K212" s="25">
        <f t="shared" si="224"/>
        <v>0</v>
      </c>
      <c r="L212" s="23">
        <v>0</v>
      </c>
      <c r="M212" s="22"/>
      <c r="N212" s="25">
        <f t="shared" si="225"/>
        <v>0</v>
      </c>
      <c r="O212" s="23">
        <v>0</v>
      </c>
      <c r="P212" s="25">
        <f t="shared" si="229"/>
        <v>0</v>
      </c>
      <c r="Q212" s="26">
        <f t="shared" si="230"/>
        <v>0</v>
      </c>
      <c r="R212" s="25">
        <f t="shared" si="227"/>
        <v>0</v>
      </c>
      <c r="S212" s="26">
        <f t="shared" si="228"/>
        <v>0</v>
      </c>
      <c r="T212" s="142"/>
    </row>
    <row r="213" spans="1:20" s="6" customFormat="1" ht="36.75" customHeight="1">
      <c r="A213" s="46"/>
      <c r="B213" s="196" t="s">
        <v>114</v>
      </c>
      <c r="C213" s="197"/>
      <c r="D213" s="198"/>
      <c r="E213" s="84" t="s">
        <v>422</v>
      </c>
      <c r="F213" s="50" t="s">
        <v>83</v>
      </c>
      <c r="G213" s="22">
        <v>0</v>
      </c>
      <c r="H213" s="25">
        <f t="shared" si="226"/>
        <v>0</v>
      </c>
      <c r="I213" s="23">
        <v>0</v>
      </c>
      <c r="J213" s="22"/>
      <c r="K213" s="25">
        <f t="shared" si="224"/>
        <v>0</v>
      </c>
      <c r="L213" s="23">
        <v>0</v>
      </c>
      <c r="M213" s="22"/>
      <c r="N213" s="25">
        <f t="shared" si="225"/>
        <v>0</v>
      </c>
      <c r="O213" s="23">
        <v>0</v>
      </c>
      <c r="P213" s="25">
        <f t="shared" si="229"/>
        <v>0</v>
      </c>
      <c r="Q213" s="26">
        <f t="shared" si="230"/>
        <v>0</v>
      </c>
      <c r="R213" s="25">
        <f t="shared" si="227"/>
        <v>0</v>
      </c>
      <c r="S213" s="26">
        <f t="shared" si="228"/>
        <v>0</v>
      </c>
      <c r="T213" s="142"/>
    </row>
    <row r="214" spans="1:20" s="6" customFormat="1">
      <c r="A214" s="46"/>
      <c r="B214" s="196" t="s">
        <v>117</v>
      </c>
      <c r="C214" s="197"/>
      <c r="D214" s="198"/>
      <c r="E214" s="84" t="s">
        <v>423</v>
      </c>
      <c r="F214" s="50" t="s">
        <v>44</v>
      </c>
      <c r="G214" s="22">
        <v>0</v>
      </c>
      <c r="H214" s="25">
        <f t="shared" si="226"/>
        <v>0</v>
      </c>
      <c r="I214" s="23">
        <v>0</v>
      </c>
      <c r="J214" s="22"/>
      <c r="K214" s="25">
        <f t="shared" si="224"/>
        <v>0</v>
      </c>
      <c r="L214" s="23">
        <v>0</v>
      </c>
      <c r="M214" s="22"/>
      <c r="N214" s="25">
        <f t="shared" si="225"/>
        <v>0</v>
      </c>
      <c r="O214" s="23">
        <v>0</v>
      </c>
      <c r="P214" s="25">
        <f t="shared" si="216"/>
        <v>0</v>
      </c>
      <c r="Q214" s="26">
        <f t="shared" si="217"/>
        <v>0</v>
      </c>
      <c r="R214" s="25">
        <f t="shared" si="227"/>
        <v>0</v>
      </c>
      <c r="S214" s="26">
        <f t="shared" si="228"/>
        <v>0</v>
      </c>
      <c r="T214" s="142"/>
    </row>
    <row r="215" spans="1:20" s="6" customFormat="1">
      <c r="A215" s="46"/>
      <c r="B215" s="196" t="s">
        <v>120</v>
      </c>
      <c r="C215" s="197"/>
      <c r="D215" s="198"/>
      <c r="E215" s="84" t="s">
        <v>424</v>
      </c>
      <c r="F215" s="50" t="s">
        <v>44</v>
      </c>
      <c r="G215" s="22">
        <v>0</v>
      </c>
      <c r="H215" s="25">
        <f t="shared" si="226"/>
        <v>0</v>
      </c>
      <c r="I215" s="23">
        <v>0</v>
      </c>
      <c r="J215" s="22"/>
      <c r="K215" s="25">
        <f t="shared" si="224"/>
        <v>0</v>
      </c>
      <c r="L215" s="23">
        <v>0</v>
      </c>
      <c r="M215" s="22"/>
      <c r="N215" s="25">
        <f t="shared" si="225"/>
        <v>0</v>
      </c>
      <c r="O215" s="23">
        <v>0</v>
      </c>
      <c r="P215" s="25">
        <f t="shared" si="216"/>
        <v>0</v>
      </c>
      <c r="Q215" s="26">
        <f t="shared" si="217"/>
        <v>0</v>
      </c>
      <c r="R215" s="25">
        <f t="shared" si="227"/>
        <v>0</v>
      </c>
      <c r="S215" s="26">
        <f t="shared" si="228"/>
        <v>0</v>
      </c>
      <c r="T215" s="142"/>
    </row>
    <row r="216" spans="1:20" s="6" customFormat="1">
      <c r="A216" s="46"/>
      <c r="B216" s="194" t="s">
        <v>306</v>
      </c>
      <c r="C216" s="194"/>
      <c r="D216" s="194"/>
      <c r="E216" s="84" t="s">
        <v>425</v>
      </c>
      <c r="F216" s="50" t="s">
        <v>44</v>
      </c>
      <c r="G216" s="22">
        <v>0</v>
      </c>
      <c r="H216" s="25">
        <f t="shared" si="226"/>
        <v>0</v>
      </c>
      <c r="I216" s="23">
        <v>0</v>
      </c>
      <c r="J216" s="22"/>
      <c r="K216" s="25">
        <f t="shared" si="224"/>
        <v>0</v>
      </c>
      <c r="L216" s="23">
        <v>0</v>
      </c>
      <c r="M216" s="22"/>
      <c r="N216" s="25">
        <f t="shared" si="225"/>
        <v>0</v>
      </c>
      <c r="O216" s="23">
        <v>0</v>
      </c>
      <c r="P216" s="25">
        <f t="shared" si="216"/>
        <v>0</v>
      </c>
      <c r="Q216" s="26">
        <f t="shared" si="217"/>
        <v>0</v>
      </c>
      <c r="R216" s="25">
        <f t="shared" si="227"/>
        <v>0</v>
      </c>
      <c r="S216" s="26">
        <f t="shared" si="228"/>
        <v>0</v>
      </c>
      <c r="T216" s="142"/>
    </row>
    <row r="217" spans="1:20" s="6" customFormat="1">
      <c r="A217" s="46"/>
      <c r="B217" s="196" t="s">
        <v>126</v>
      </c>
      <c r="C217" s="197"/>
      <c r="D217" s="198"/>
      <c r="E217" s="84" t="s">
        <v>426</v>
      </c>
      <c r="F217" s="50" t="s">
        <v>44</v>
      </c>
      <c r="G217" s="22">
        <v>0</v>
      </c>
      <c r="H217" s="25">
        <f t="shared" si="226"/>
        <v>0</v>
      </c>
      <c r="I217" s="23">
        <v>0</v>
      </c>
      <c r="J217" s="22"/>
      <c r="K217" s="25">
        <f t="shared" si="224"/>
        <v>0</v>
      </c>
      <c r="L217" s="23">
        <v>0</v>
      </c>
      <c r="M217" s="22"/>
      <c r="N217" s="25">
        <f t="shared" si="225"/>
        <v>0</v>
      </c>
      <c r="O217" s="23">
        <v>0</v>
      </c>
      <c r="P217" s="25">
        <f t="shared" si="216"/>
        <v>0</v>
      </c>
      <c r="Q217" s="26">
        <f t="shared" si="217"/>
        <v>0</v>
      </c>
      <c r="R217" s="25">
        <f t="shared" si="227"/>
        <v>0</v>
      </c>
      <c r="S217" s="26">
        <f t="shared" si="228"/>
        <v>0</v>
      </c>
      <c r="T217" s="142"/>
    </row>
    <row r="218" spans="1:20" s="6" customFormat="1">
      <c r="A218" s="46"/>
      <c r="B218" s="196" t="s">
        <v>129</v>
      </c>
      <c r="C218" s="197"/>
      <c r="D218" s="198"/>
      <c r="E218" s="84" t="s">
        <v>427</v>
      </c>
      <c r="F218" s="50" t="s">
        <v>44</v>
      </c>
      <c r="G218" s="22">
        <v>0</v>
      </c>
      <c r="H218" s="25">
        <f t="shared" si="226"/>
        <v>0</v>
      </c>
      <c r="I218" s="23">
        <v>0</v>
      </c>
      <c r="J218" s="22"/>
      <c r="K218" s="25">
        <f t="shared" si="224"/>
        <v>0</v>
      </c>
      <c r="L218" s="23">
        <v>0</v>
      </c>
      <c r="M218" s="22"/>
      <c r="N218" s="25">
        <f t="shared" si="225"/>
        <v>0</v>
      </c>
      <c r="O218" s="23">
        <v>0</v>
      </c>
      <c r="P218" s="25">
        <f t="shared" si="216"/>
        <v>0</v>
      </c>
      <c r="Q218" s="26">
        <f t="shared" si="217"/>
        <v>0</v>
      </c>
      <c r="R218" s="25">
        <f t="shared" si="227"/>
        <v>0</v>
      </c>
      <c r="S218" s="26">
        <f t="shared" si="228"/>
        <v>0</v>
      </c>
      <c r="T218" s="142"/>
    </row>
    <row r="219" spans="1:20" s="6" customFormat="1">
      <c r="A219" s="46"/>
      <c r="B219" s="196" t="s">
        <v>132</v>
      </c>
      <c r="C219" s="197"/>
      <c r="D219" s="198"/>
      <c r="E219" s="84" t="s">
        <v>428</v>
      </c>
      <c r="F219" s="50" t="s">
        <v>44</v>
      </c>
      <c r="G219" s="22">
        <v>0</v>
      </c>
      <c r="H219" s="25">
        <f t="shared" si="226"/>
        <v>0</v>
      </c>
      <c r="I219" s="23">
        <v>0</v>
      </c>
      <c r="J219" s="22"/>
      <c r="K219" s="25">
        <f t="shared" si="224"/>
        <v>0</v>
      </c>
      <c r="L219" s="23">
        <v>0</v>
      </c>
      <c r="M219" s="22"/>
      <c r="N219" s="25">
        <f t="shared" si="225"/>
        <v>0</v>
      </c>
      <c r="O219" s="23">
        <v>0</v>
      </c>
      <c r="P219" s="25">
        <f t="shared" si="216"/>
        <v>0</v>
      </c>
      <c r="Q219" s="26">
        <f t="shared" si="217"/>
        <v>0</v>
      </c>
      <c r="R219" s="25">
        <f t="shared" si="227"/>
        <v>0</v>
      </c>
      <c r="S219" s="26">
        <f t="shared" si="228"/>
        <v>0</v>
      </c>
      <c r="T219" s="142"/>
    </row>
    <row r="220" spans="1:20" s="6" customFormat="1" ht="15.75" customHeight="1">
      <c r="A220" s="46"/>
      <c r="B220" s="196" t="s">
        <v>135</v>
      </c>
      <c r="C220" s="232"/>
      <c r="D220" s="233"/>
      <c r="E220" s="84" t="s">
        <v>429</v>
      </c>
      <c r="F220" s="50" t="s">
        <v>44</v>
      </c>
      <c r="G220" s="22">
        <v>0</v>
      </c>
      <c r="H220" s="25">
        <f t="shared" si="226"/>
        <v>0</v>
      </c>
      <c r="I220" s="23">
        <v>0</v>
      </c>
      <c r="J220" s="22"/>
      <c r="K220" s="25">
        <f t="shared" si="224"/>
        <v>0</v>
      </c>
      <c r="L220" s="23">
        <v>0</v>
      </c>
      <c r="M220" s="22"/>
      <c r="N220" s="25">
        <f t="shared" si="225"/>
        <v>0</v>
      </c>
      <c r="O220" s="23">
        <v>0</v>
      </c>
      <c r="P220" s="25">
        <f t="shared" ref="P220:P222" si="231">G220-M220</f>
        <v>0</v>
      </c>
      <c r="Q220" s="26">
        <f t="shared" ref="Q220:Q222" si="232">IF(G220&lt;&gt;0,M220/G220,0)</f>
        <v>0</v>
      </c>
      <c r="R220" s="25">
        <f t="shared" ref="R220:R222" si="233">I220-O220</f>
        <v>0</v>
      </c>
      <c r="S220" s="26">
        <f t="shared" ref="S220:S222" si="234">IF(I220&lt;&gt;0,O220/I220,0)</f>
        <v>0</v>
      </c>
      <c r="T220" s="142"/>
    </row>
    <row r="221" spans="1:20" s="6" customFormat="1">
      <c r="A221" s="46"/>
      <c r="B221" s="196" t="s">
        <v>138</v>
      </c>
      <c r="C221" s="197"/>
      <c r="D221" s="198"/>
      <c r="E221" s="84" t="s">
        <v>430</v>
      </c>
      <c r="F221" s="50" t="s">
        <v>44</v>
      </c>
      <c r="G221" s="22">
        <v>0</v>
      </c>
      <c r="H221" s="25">
        <f t="shared" si="226"/>
        <v>0</v>
      </c>
      <c r="I221" s="23">
        <v>0</v>
      </c>
      <c r="J221" s="22"/>
      <c r="K221" s="25">
        <f t="shared" si="224"/>
        <v>0</v>
      </c>
      <c r="L221" s="23">
        <v>0</v>
      </c>
      <c r="M221" s="22"/>
      <c r="N221" s="25">
        <f t="shared" si="225"/>
        <v>0</v>
      </c>
      <c r="O221" s="23">
        <v>0</v>
      </c>
      <c r="P221" s="25">
        <f t="shared" si="231"/>
        <v>0</v>
      </c>
      <c r="Q221" s="26">
        <f t="shared" si="232"/>
        <v>0</v>
      </c>
      <c r="R221" s="25">
        <f t="shared" si="233"/>
        <v>0</v>
      </c>
      <c r="S221" s="26">
        <f t="shared" si="234"/>
        <v>0</v>
      </c>
      <c r="T221" s="142"/>
    </row>
    <row r="222" spans="1:20" s="6" customFormat="1">
      <c r="A222" s="46"/>
      <c r="B222" s="196" t="s">
        <v>141</v>
      </c>
      <c r="C222" s="197"/>
      <c r="D222" s="198"/>
      <c r="E222" s="84" t="s">
        <v>431</v>
      </c>
      <c r="F222" s="50" t="s">
        <v>44</v>
      </c>
      <c r="G222" s="22">
        <v>0</v>
      </c>
      <c r="H222" s="25">
        <f t="shared" si="226"/>
        <v>0</v>
      </c>
      <c r="I222" s="23">
        <v>0</v>
      </c>
      <c r="J222" s="22"/>
      <c r="K222" s="25">
        <f t="shared" si="224"/>
        <v>0</v>
      </c>
      <c r="L222" s="23">
        <v>0</v>
      </c>
      <c r="M222" s="22"/>
      <c r="N222" s="25">
        <f t="shared" si="225"/>
        <v>0</v>
      </c>
      <c r="O222" s="23">
        <v>0</v>
      </c>
      <c r="P222" s="25">
        <f t="shared" si="231"/>
        <v>0</v>
      </c>
      <c r="Q222" s="26">
        <f t="shared" si="232"/>
        <v>0</v>
      </c>
      <c r="R222" s="25">
        <f t="shared" si="233"/>
        <v>0</v>
      </c>
      <c r="S222" s="26">
        <f t="shared" si="234"/>
        <v>0</v>
      </c>
      <c r="T222" s="142"/>
    </row>
    <row r="223" spans="1:20" s="6" customFormat="1">
      <c r="A223" s="46"/>
      <c r="B223" s="196" t="s">
        <v>144</v>
      </c>
      <c r="C223" s="197"/>
      <c r="D223" s="198"/>
      <c r="E223" s="84" t="s">
        <v>432</v>
      </c>
      <c r="F223" s="50" t="s">
        <v>44</v>
      </c>
      <c r="G223" s="22">
        <v>0</v>
      </c>
      <c r="H223" s="25">
        <f t="shared" si="226"/>
        <v>0</v>
      </c>
      <c r="I223" s="23">
        <v>0</v>
      </c>
      <c r="J223" s="22"/>
      <c r="K223" s="25">
        <f t="shared" si="224"/>
        <v>0</v>
      </c>
      <c r="L223" s="23">
        <v>0</v>
      </c>
      <c r="M223" s="22"/>
      <c r="N223" s="25">
        <f t="shared" si="225"/>
        <v>0</v>
      </c>
      <c r="O223" s="23">
        <v>0</v>
      </c>
      <c r="P223" s="25">
        <f t="shared" si="216"/>
        <v>0</v>
      </c>
      <c r="Q223" s="26">
        <f t="shared" si="217"/>
        <v>0</v>
      </c>
      <c r="R223" s="25">
        <f t="shared" si="227"/>
        <v>0</v>
      </c>
      <c r="S223" s="26">
        <f t="shared" si="228"/>
        <v>0</v>
      </c>
      <c r="T223" s="142"/>
    </row>
    <row r="224" spans="1:20" s="6" customFormat="1">
      <c r="A224" s="46"/>
      <c r="B224" s="225" t="s">
        <v>369</v>
      </c>
      <c r="C224" s="225"/>
      <c r="D224" s="225"/>
      <c r="E224" s="84" t="s">
        <v>433</v>
      </c>
      <c r="F224" s="50" t="s">
        <v>21</v>
      </c>
      <c r="G224" s="22">
        <v>0</v>
      </c>
      <c r="H224" s="25">
        <f t="shared" si="226"/>
        <v>0</v>
      </c>
      <c r="I224" s="23">
        <v>0</v>
      </c>
      <c r="J224" s="22"/>
      <c r="K224" s="25">
        <f t="shared" si="224"/>
        <v>0</v>
      </c>
      <c r="L224" s="23">
        <v>0</v>
      </c>
      <c r="M224" s="22"/>
      <c r="N224" s="25">
        <f t="shared" si="225"/>
        <v>0</v>
      </c>
      <c r="O224" s="23">
        <v>0</v>
      </c>
      <c r="P224" s="25">
        <f t="shared" si="216"/>
        <v>0</v>
      </c>
      <c r="Q224" s="26">
        <f t="shared" si="217"/>
        <v>0</v>
      </c>
      <c r="R224" s="25">
        <f t="shared" si="227"/>
        <v>0</v>
      </c>
      <c r="S224" s="26">
        <f t="shared" si="228"/>
        <v>0</v>
      </c>
      <c r="T224" s="142"/>
    </row>
    <row r="225" spans="1:20" s="6" customFormat="1">
      <c r="A225" s="46"/>
      <c r="B225" s="196" t="s">
        <v>151</v>
      </c>
      <c r="C225" s="197"/>
      <c r="D225" s="198"/>
      <c r="E225" s="84" t="s">
        <v>434</v>
      </c>
      <c r="F225" s="50" t="s">
        <v>154</v>
      </c>
      <c r="G225" s="22">
        <v>0</v>
      </c>
      <c r="H225" s="25">
        <f>IF(G225&lt;&gt;0,I224/G225,0)</f>
        <v>0</v>
      </c>
      <c r="I225" s="29" t="s">
        <v>18</v>
      </c>
      <c r="J225" s="22"/>
      <c r="K225" s="25">
        <f>IF(J225&lt;&gt;0,L224/J225,0)</f>
        <v>0</v>
      </c>
      <c r="L225" s="29" t="s">
        <v>18</v>
      </c>
      <c r="M225" s="22"/>
      <c r="N225" s="25">
        <f>IF(M225&lt;&gt;0,O224/M225,0)</f>
        <v>0</v>
      </c>
      <c r="O225" s="29" t="s">
        <v>18</v>
      </c>
      <c r="P225" s="25">
        <f t="shared" si="216"/>
        <v>0</v>
      </c>
      <c r="Q225" s="26">
        <f t="shared" si="217"/>
        <v>0</v>
      </c>
      <c r="R225" s="24" t="s">
        <v>18</v>
      </c>
      <c r="S225" s="24" t="s">
        <v>18</v>
      </c>
      <c r="T225" s="142"/>
    </row>
    <row r="226" spans="1:20" s="6" customFormat="1">
      <c r="A226" s="46"/>
      <c r="B226" s="194" t="s">
        <v>155</v>
      </c>
      <c r="C226" s="194"/>
      <c r="D226" s="194"/>
      <c r="E226" s="84" t="s">
        <v>435</v>
      </c>
      <c r="F226" s="117" t="s">
        <v>21</v>
      </c>
      <c r="G226" s="22">
        <v>0</v>
      </c>
      <c r="H226" s="25">
        <f t="shared" ref="H226:H228" si="235">IF(G226&lt;&gt;0,I226/G226,0)</f>
        <v>0</v>
      </c>
      <c r="I226" s="23">
        <v>0</v>
      </c>
      <c r="J226" s="22"/>
      <c r="K226" s="25">
        <f t="shared" ref="K226:K227" si="236">IF(J226&lt;&gt;0,L226/J226,0)</f>
        <v>0</v>
      </c>
      <c r="L226" s="23">
        <v>0</v>
      </c>
      <c r="M226" s="22"/>
      <c r="N226" s="25">
        <f t="shared" ref="N226:N227" si="237">IF(M226&lt;&gt;0,O226/M226,0)</f>
        <v>0</v>
      </c>
      <c r="O226" s="23">
        <v>0</v>
      </c>
      <c r="P226" s="25">
        <f t="shared" si="216"/>
        <v>0</v>
      </c>
      <c r="Q226" s="26">
        <f t="shared" si="217"/>
        <v>0</v>
      </c>
      <c r="R226" s="25">
        <f>I226-O226</f>
        <v>0</v>
      </c>
      <c r="S226" s="26">
        <f>IF(I226&lt;&gt;0,O226/I226,0)</f>
        <v>0</v>
      </c>
      <c r="T226" s="142"/>
    </row>
    <row r="227" spans="1:20" s="6" customFormat="1">
      <c r="A227" s="46"/>
      <c r="B227" s="194" t="s">
        <v>158</v>
      </c>
      <c r="C227" s="194"/>
      <c r="D227" s="194"/>
      <c r="E227" s="84" t="s">
        <v>436</v>
      </c>
      <c r="F227" s="58" t="s">
        <v>161</v>
      </c>
      <c r="G227" s="22">
        <v>0</v>
      </c>
      <c r="H227" s="25">
        <f t="shared" si="235"/>
        <v>0</v>
      </c>
      <c r="I227" s="23">
        <v>0</v>
      </c>
      <c r="J227" s="22"/>
      <c r="K227" s="25">
        <f t="shared" si="236"/>
        <v>0</v>
      </c>
      <c r="L227" s="23">
        <v>0</v>
      </c>
      <c r="M227" s="22"/>
      <c r="N227" s="25">
        <f t="shared" si="237"/>
        <v>0</v>
      </c>
      <c r="O227" s="23">
        <v>0</v>
      </c>
      <c r="P227" s="25">
        <f t="shared" si="216"/>
        <v>0</v>
      </c>
      <c r="Q227" s="26">
        <f t="shared" si="217"/>
        <v>0</v>
      </c>
      <c r="R227" s="25">
        <f>I227-O227</f>
        <v>0</v>
      </c>
      <c r="S227" s="26">
        <f>IF(I227&lt;&gt;0,O227/I227,0)</f>
        <v>0</v>
      </c>
      <c r="T227" s="142"/>
    </row>
    <row r="228" spans="1:20" s="5" customFormat="1" ht="31.5" customHeight="1">
      <c r="A228" s="46"/>
      <c r="B228" s="106" t="s">
        <v>162</v>
      </c>
      <c r="C228" s="178" t="s">
        <v>25</v>
      </c>
      <c r="D228" s="48" t="s">
        <v>437</v>
      </c>
      <c r="E228" s="84" t="s">
        <v>438</v>
      </c>
      <c r="F228" s="50" t="s">
        <v>21</v>
      </c>
      <c r="G228" s="24">
        <f>G224+G234</f>
        <v>0</v>
      </c>
      <c r="H228" s="25">
        <f t="shared" si="235"/>
        <v>0</v>
      </c>
      <c r="I228" s="25">
        <f>I224+I234</f>
        <v>0</v>
      </c>
      <c r="J228" s="24">
        <f>J224+J234</f>
        <v>0</v>
      </c>
      <c r="K228" s="25">
        <f t="shared" ref="K228" si="238">IF(J228&lt;&gt;0,L228/J228,0)</f>
        <v>0</v>
      </c>
      <c r="L228" s="25">
        <f>L224+L234</f>
        <v>0</v>
      </c>
      <c r="M228" s="24">
        <f>M224+M234</f>
        <v>0</v>
      </c>
      <c r="N228" s="25">
        <f t="shared" ref="N228" si="239">IF(M228&lt;&gt;0,O228/M228,0)</f>
        <v>0</v>
      </c>
      <c r="O228" s="25">
        <f>O224+O234</f>
        <v>0</v>
      </c>
      <c r="P228" s="25">
        <f t="shared" si="216"/>
        <v>0</v>
      </c>
      <c r="Q228" s="26">
        <f t="shared" si="217"/>
        <v>0</v>
      </c>
      <c r="R228" s="25">
        <f>I228-O228</f>
        <v>0</v>
      </c>
      <c r="S228" s="26">
        <f>IF(I228&lt;&gt;0,O228/I228,0)</f>
        <v>0</v>
      </c>
      <c r="T228" s="142"/>
    </row>
    <row r="229" spans="1:20" s="6" customFormat="1">
      <c r="A229" s="46"/>
      <c r="B229" s="106" t="s">
        <v>151</v>
      </c>
      <c r="C229" s="179"/>
      <c r="D229" s="48" t="s">
        <v>439</v>
      </c>
      <c r="E229" s="84" t="s">
        <v>440</v>
      </c>
      <c r="F229" s="50" t="s">
        <v>154</v>
      </c>
      <c r="G229" s="64">
        <f>G225+G235</f>
        <v>0</v>
      </c>
      <c r="H229" s="25">
        <f>IF(G229&lt;&gt;0,I228/G229,0)</f>
        <v>0</v>
      </c>
      <c r="I229" s="29" t="s">
        <v>18</v>
      </c>
      <c r="J229" s="64">
        <f>J225+J235</f>
        <v>0</v>
      </c>
      <c r="K229" s="25">
        <f>IF(J229&lt;&gt;0,L228/J229,0)</f>
        <v>0</v>
      </c>
      <c r="L229" s="29" t="s">
        <v>18</v>
      </c>
      <c r="M229" s="64">
        <f>M225+M235</f>
        <v>0</v>
      </c>
      <c r="N229" s="25">
        <f>IF(M229&lt;&gt;0,O228/M229,0)</f>
        <v>0</v>
      </c>
      <c r="O229" s="29" t="s">
        <v>18</v>
      </c>
      <c r="P229" s="25">
        <f t="shared" si="216"/>
        <v>0</v>
      </c>
      <c r="Q229" s="26">
        <f t="shared" si="217"/>
        <v>0</v>
      </c>
      <c r="R229" s="24" t="s">
        <v>18</v>
      </c>
      <c r="S229" s="24" t="s">
        <v>18</v>
      </c>
      <c r="T229" s="142"/>
    </row>
    <row r="230" spans="1:20" s="6" customFormat="1">
      <c r="A230" s="46"/>
      <c r="B230" s="106" t="s">
        <v>441</v>
      </c>
      <c r="C230" s="179"/>
      <c r="D230" s="48" t="s">
        <v>442</v>
      </c>
      <c r="E230" s="84" t="s">
        <v>443</v>
      </c>
      <c r="F230" s="50" t="s">
        <v>21</v>
      </c>
      <c r="G230" s="64">
        <f>G226+G236</f>
        <v>0</v>
      </c>
      <c r="H230" s="25">
        <f t="shared" ref="H230:H232" si="240">IF(G230&lt;&gt;0,I230/G230,0)</f>
        <v>0</v>
      </c>
      <c r="I230" s="65">
        <f>I226+I236</f>
        <v>0</v>
      </c>
      <c r="J230" s="64">
        <f>J226+J236</f>
        <v>0</v>
      </c>
      <c r="K230" s="25">
        <f t="shared" ref="K230:K232" si="241">IF(J230&lt;&gt;0,L230/J230,0)</f>
        <v>0</v>
      </c>
      <c r="L230" s="65">
        <f>L226+L236</f>
        <v>0</v>
      </c>
      <c r="M230" s="64">
        <f>M226+M236</f>
        <v>0</v>
      </c>
      <c r="N230" s="25">
        <f t="shared" ref="N230:N232" si="242">IF(M230&lt;&gt;0,O230/M230,0)</f>
        <v>0</v>
      </c>
      <c r="O230" s="65">
        <f>O226+O236</f>
        <v>0</v>
      </c>
      <c r="P230" s="25">
        <f t="shared" si="216"/>
        <v>0</v>
      </c>
      <c r="Q230" s="26">
        <f t="shared" si="217"/>
        <v>0</v>
      </c>
      <c r="R230" s="25">
        <f>I230-O230</f>
        <v>0</v>
      </c>
      <c r="S230" s="26">
        <f>IF(I230&lt;&gt;0,O230/I230,0)</f>
        <v>0</v>
      </c>
      <c r="T230" s="142"/>
    </row>
    <row r="231" spans="1:20" s="6" customFormat="1">
      <c r="A231" s="46"/>
      <c r="B231" s="106" t="s">
        <v>158</v>
      </c>
      <c r="C231" s="179"/>
      <c r="D231" s="48" t="s">
        <v>444</v>
      </c>
      <c r="E231" s="84" t="s">
        <v>445</v>
      </c>
      <c r="F231" s="58" t="s">
        <v>161</v>
      </c>
      <c r="G231" s="64">
        <f>G227+G237</f>
        <v>0</v>
      </c>
      <c r="H231" s="25">
        <f t="shared" si="240"/>
        <v>0</v>
      </c>
      <c r="I231" s="65">
        <f>I227+I237</f>
        <v>0</v>
      </c>
      <c r="J231" s="64">
        <f>J227+J237</f>
        <v>0</v>
      </c>
      <c r="K231" s="25">
        <f t="shared" si="241"/>
        <v>0</v>
      </c>
      <c r="L231" s="65">
        <f>L227+L237</f>
        <v>0</v>
      </c>
      <c r="M231" s="64">
        <f>M227+M237</f>
        <v>0</v>
      </c>
      <c r="N231" s="25">
        <f t="shared" si="242"/>
        <v>0</v>
      </c>
      <c r="O231" s="65">
        <f>O227+O237</f>
        <v>0</v>
      </c>
      <c r="P231" s="25">
        <f t="shared" si="216"/>
        <v>0</v>
      </c>
      <c r="Q231" s="26">
        <f t="shared" si="217"/>
        <v>0</v>
      </c>
      <c r="R231" s="25">
        <f>I231-O231</f>
        <v>0</v>
      </c>
      <c r="S231" s="26">
        <f>IF(I231&lt;&gt;0,O231/I231,0)</f>
        <v>0</v>
      </c>
      <c r="T231" s="142"/>
    </row>
    <row r="232" spans="1:20" s="6" customFormat="1">
      <c r="A232" s="46"/>
      <c r="B232" s="106" t="s">
        <v>172</v>
      </c>
      <c r="C232" s="179"/>
      <c r="D232" s="72" t="s">
        <v>446</v>
      </c>
      <c r="E232" s="84" t="s">
        <v>447</v>
      </c>
      <c r="F232" s="50" t="s">
        <v>21</v>
      </c>
      <c r="G232" s="64">
        <f>G238</f>
        <v>0</v>
      </c>
      <c r="H232" s="25">
        <f t="shared" si="240"/>
        <v>0</v>
      </c>
      <c r="I232" s="65">
        <f>I238</f>
        <v>0</v>
      </c>
      <c r="J232" s="64">
        <f>J238</f>
        <v>0</v>
      </c>
      <c r="K232" s="25">
        <f t="shared" si="241"/>
        <v>0</v>
      </c>
      <c r="L232" s="65">
        <f>L238</f>
        <v>0</v>
      </c>
      <c r="M232" s="64">
        <f>M238</f>
        <v>0</v>
      </c>
      <c r="N232" s="25">
        <f t="shared" si="242"/>
        <v>0</v>
      </c>
      <c r="O232" s="65">
        <f>O238</f>
        <v>0</v>
      </c>
      <c r="P232" s="25">
        <f t="shared" si="216"/>
        <v>0</v>
      </c>
      <c r="Q232" s="26">
        <f t="shared" si="217"/>
        <v>0</v>
      </c>
      <c r="R232" s="25">
        <f>I232-O232</f>
        <v>0</v>
      </c>
      <c r="S232" s="26">
        <f>IF(I232&lt;&gt;0,O232/I232,0)</f>
        <v>0</v>
      </c>
      <c r="T232" s="142"/>
    </row>
    <row r="233" spans="1:20" s="6" customFormat="1" ht="39" customHeight="1">
      <c r="A233" s="137"/>
      <c r="B233" s="119" t="s">
        <v>175</v>
      </c>
      <c r="C233" s="180"/>
      <c r="D233" s="68" t="s">
        <v>448</v>
      </c>
      <c r="E233" s="82" t="s">
        <v>449</v>
      </c>
      <c r="F233" s="70" t="s">
        <v>18</v>
      </c>
      <c r="G233" s="27" t="s">
        <v>18</v>
      </c>
      <c r="H233" s="27" t="s">
        <v>18</v>
      </c>
      <c r="I233" s="29">
        <f>I234+I239</f>
        <v>0</v>
      </c>
      <c r="J233" s="27" t="s">
        <v>18</v>
      </c>
      <c r="K233" s="27" t="s">
        <v>18</v>
      </c>
      <c r="L233" s="29">
        <f>L234+L239</f>
        <v>0</v>
      </c>
      <c r="M233" s="27" t="s">
        <v>18</v>
      </c>
      <c r="N233" s="27" t="s">
        <v>18</v>
      </c>
      <c r="O233" s="29">
        <f>O234+O239</f>
        <v>0</v>
      </c>
      <c r="P233" s="27" t="s">
        <v>18</v>
      </c>
      <c r="Q233" s="27" t="s">
        <v>18</v>
      </c>
      <c r="R233" s="29">
        <f>I233-O233</f>
        <v>0</v>
      </c>
      <c r="S233" s="31">
        <f>IF(I233&lt;&gt;0,O233/I233,0)</f>
        <v>0</v>
      </c>
      <c r="T233" s="142"/>
    </row>
    <row r="234" spans="1:20" s="6" customFormat="1">
      <c r="A234" s="71"/>
      <c r="B234" s="225" t="s">
        <v>178</v>
      </c>
      <c r="C234" s="225"/>
      <c r="D234" s="225"/>
      <c r="E234" s="84" t="s">
        <v>450</v>
      </c>
      <c r="F234" s="58" t="s">
        <v>150</v>
      </c>
      <c r="G234" s="22">
        <v>0</v>
      </c>
      <c r="H234" s="25">
        <f t="shared" ref="H234" si="243">IF(G234&lt;&gt;0,I234/G234,0)</f>
        <v>0</v>
      </c>
      <c r="I234" s="23">
        <v>0</v>
      </c>
      <c r="J234" s="22"/>
      <c r="K234" s="25">
        <f t="shared" ref="K234" si="244">IF(J234&lt;&gt;0,L234/J234,0)</f>
        <v>0</v>
      </c>
      <c r="L234" s="23">
        <v>0</v>
      </c>
      <c r="M234" s="22"/>
      <c r="N234" s="25">
        <f t="shared" ref="N234" si="245">IF(M234&lt;&gt;0,O234/M234,0)</f>
        <v>0</v>
      </c>
      <c r="O234" s="23">
        <v>0</v>
      </c>
      <c r="P234" s="25">
        <f t="shared" ref="P234:P246" si="246">G234-M234</f>
        <v>0</v>
      </c>
      <c r="Q234" s="26">
        <f t="shared" ref="Q234:Q246" si="247">IF(G234&lt;&gt;0,M234/G234,0)</f>
        <v>0</v>
      </c>
      <c r="R234" s="25">
        <f>I234-O234</f>
        <v>0</v>
      </c>
      <c r="S234" s="26">
        <f>IF(I234&lt;&gt;0,O234/I234,0)</f>
        <v>0</v>
      </c>
      <c r="T234" s="142"/>
    </row>
    <row r="235" spans="1:20" s="6" customFormat="1">
      <c r="A235" s="71"/>
      <c r="B235" s="196" t="s">
        <v>151</v>
      </c>
      <c r="C235" s="197"/>
      <c r="D235" s="198"/>
      <c r="E235" s="84" t="s">
        <v>451</v>
      </c>
      <c r="F235" s="50" t="s">
        <v>154</v>
      </c>
      <c r="G235" s="22">
        <v>0</v>
      </c>
      <c r="H235" s="25">
        <f>IF(G235&lt;&gt;0,I234/G235,0)</f>
        <v>0</v>
      </c>
      <c r="I235" s="29" t="s">
        <v>18</v>
      </c>
      <c r="J235" s="22"/>
      <c r="K235" s="25">
        <f>IF(J235&lt;&gt;0,L234/J235,0)</f>
        <v>0</v>
      </c>
      <c r="L235" s="29" t="s">
        <v>18</v>
      </c>
      <c r="M235" s="22"/>
      <c r="N235" s="25">
        <f>IF(M235&lt;&gt;0,O234/M235,0)</f>
        <v>0</v>
      </c>
      <c r="O235" s="29" t="s">
        <v>18</v>
      </c>
      <c r="P235" s="25">
        <f t="shared" si="246"/>
        <v>0</v>
      </c>
      <c r="Q235" s="26">
        <f t="shared" si="247"/>
        <v>0</v>
      </c>
      <c r="R235" s="24" t="s">
        <v>18</v>
      </c>
      <c r="S235" s="24" t="s">
        <v>18</v>
      </c>
      <c r="T235" s="142"/>
    </row>
    <row r="236" spans="1:20" s="6" customFormat="1">
      <c r="A236" s="71"/>
      <c r="B236" s="225" t="s">
        <v>183</v>
      </c>
      <c r="C236" s="225"/>
      <c r="D236" s="225"/>
      <c r="E236" s="84" t="s">
        <v>452</v>
      </c>
      <c r="F236" s="50" t="s">
        <v>21</v>
      </c>
      <c r="G236" s="22">
        <v>0</v>
      </c>
      <c r="H236" s="25">
        <f t="shared" ref="H236:H239" si="248">IF(G236&lt;&gt;0,I236/G236,0)</f>
        <v>0</v>
      </c>
      <c r="I236" s="23">
        <v>0</v>
      </c>
      <c r="J236" s="22"/>
      <c r="K236" s="25">
        <f t="shared" ref="K236:K239" si="249">IF(J236&lt;&gt;0,L236/J236,0)</f>
        <v>0</v>
      </c>
      <c r="L236" s="23">
        <v>0</v>
      </c>
      <c r="M236" s="22"/>
      <c r="N236" s="25">
        <f t="shared" ref="N236:N239" si="250">IF(M236&lt;&gt;0,O236/M236,0)</f>
        <v>0</v>
      </c>
      <c r="O236" s="23">
        <v>0</v>
      </c>
      <c r="P236" s="25">
        <f t="shared" si="246"/>
        <v>0</v>
      </c>
      <c r="Q236" s="26">
        <f t="shared" si="247"/>
        <v>0</v>
      </c>
      <c r="R236" s="25">
        <f>I236-O236</f>
        <v>0</v>
      </c>
      <c r="S236" s="26">
        <f>IF(I236&lt;&gt;0,O236/I236,0)</f>
        <v>0</v>
      </c>
      <c r="T236" s="142"/>
    </row>
    <row r="237" spans="1:20" s="6" customFormat="1">
      <c r="A237" s="71"/>
      <c r="B237" s="194" t="s">
        <v>186</v>
      </c>
      <c r="C237" s="194"/>
      <c r="D237" s="194"/>
      <c r="E237" s="84" t="s">
        <v>453</v>
      </c>
      <c r="F237" s="58" t="s">
        <v>161</v>
      </c>
      <c r="G237" s="22">
        <v>0</v>
      </c>
      <c r="H237" s="25">
        <f t="shared" si="248"/>
        <v>0</v>
      </c>
      <c r="I237" s="23">
        <v>0</v>
      </c>
      <c r="J237" s="22"/>
      <c r="K237" s="25">
        <f t="shared" si="249"/>
        <v>0</v>
      </c>
      <c r="L237" s="23">
        <v>0</v>
      </c>
      <c r="M237" s="22"/>
      <c r="N237" s="25">
        <f t="shared" si="250"/>
        <v>0</v>
      </c>
      <c r="O237" s="23">
        <v>0</v>
      </c>
      <c r="P237" s="25">
        <f t="shared" si="246"/>
        <v>0</v>
      </c>
      <c r="Q237" s="26">
        <f t="shared" si="247"/>
        <v>0</v>
      </c>
      <c r="R237" s="25">
        <f>I237-O237</f>
        <v>0</v>
      </c>
      <c r="S237" s="26">
        <f>IF(I237&lt;&gt;0,O237/I237,0)</f>
        <v>0</v>
      </c>
      <c r="T237" s="142"/>
    </row>
    <row r="238" spans="1:20" s="6" customFormat="1">
      <c r="A238" s="121"/>
      <c r="B238" s="196" t="s">
        <v>172</v>
      </c>
      <c r="C238" s="197"/>
      <c r="D238" s="198"/>
      <c r="E238" s="84" t="s">
        <v>446</v>
      </c>
      <c r="F238" s="50" t="s">
        <v>21</v>
      </c>
      <c r="G238" s="22">
        <v>0</v>
      </c>
      <c r="H238" s="25">
        <f t="shared" si="248"/>
        <v>0</v>
      </c>
      <c r="I238" s="23">
        <v>0</v>
      </c>
      <c r="J238" s="22"/>
      <c r="K238" s="25">
        <f t="shared" si="249"/>
        <v>0</v>
      </c>
      <c r="L238" s="23">
        <v>0</v>
      </c>
      <c r="M238" s="22"/>
      <c r="N238" s="25">
        <f t="shared" si="250"/>
        <v>0</v>
      </c>
      <c r="O238" s="23">
        <v>0</v>
      </c>
      <c r="P238" s="25">
        <f t="shared" si="246"/>
        <v>0</v>
      </c>
      <c r="Q238" s="26">
        <f t="shared" si="247"/>
        <v>0</v>
      </c>
      <c r="R238" s="25">
        <f>I238-O238</f>
        <v>0</v>
      </c>
      <c r="S238" s="26">
        <f>IF(I238&lt;&gt;0,O238/I238,0)</f>
        <v>0</v>
      </c>
      <c r="T238" s="142"/>
    </row>
    <row r="239" spans="1:20" s="6" customFormat="1">
      <c r="A239" s="71"/>
      <c r="B239" s="194" t="s">
        <v>191</v>
      </c>
      <c r="C239" s="194"/>
      <c r="D239" s="194"/>
      <c r="E239" s="84" t="s">
        <v>454</v>
      </c>
      <c r="F239" s="58" t="s">
        <v>22</v>
      </c>
      <c r="G239" s="22">
        <v>0</v>
      </c>
      <c r="H239" s="25">
        <f t="shared" si="248"/>
        <v>0</v>
      </c>
      <c r="I239" s="23">
        <v>0</v>
      </c>
      <c r="J239" s="22"/>
      <c r="K239" s="25">
        <f t="shared" si="249"/>
        <v>0</v>
      </c>
      <c r="L239" s="23">
        <v>0</v>
      </c>
      <c r="M239" s="22"/>
      <c r="N239" s="25">
        <f t="shared" si="250"/>
        <v>0</v>
      </c>
      <c r="O239" s="23">
        <v>0</v>
      </c>
      <c r="P239" s="25">
        <f t="shared" si="246"/>
        <v>0</v>
      </c>
      <c r="Q239" s="26">
        <f t="shared" si="247"/>
        <v>0</v>
      </c>
      <c r="R239" s="25">
        <f>I239-O239</f>
        <v>0</v>
      </c>
      <c r="S239" s="26">
        <f>IF(I239&lt;&gt;0,O239/I239,0)</f>
        <v>0</v>
      </c>
      <c r="T239" s="142"/>
    </row>
    <row r="240" spans="1:20" s="6" customFormat="1">
      <c r="A240" s="71"/>
      <c r="B240" s="194" t="s">
        <v>194</v>
      </c>
      <c r="C240" s="194"/>
      <c r="D240" s="194"/>
      <c r="E240" s="84" t="s">
        <v>455</v>
      </c>
      <c r="F240" s="58" t="s">
        <v>197</v>
      </c>
      <c r="G240" s="22">
        <v>0</v>
      </c>
      <c r="H240" s="25">
        <f>IF(G240&lt;&gt;0,I239/G240,0)</f>
        <v>0</v>
      </c>
      <c r="I240" s="29" t="s">
        <v>18</v>
      </c>
      <c r="J240" s="22"/>
      <c r="K240" s="25">
        <f>IF(J240&lt;&gt;0,L239/J240,0)</f>
        <v>0</v>
      </c>
      <c r="L240" s="29" t="s">
        <v>18</v>
      </c>
      <c r="M240" s="22"/>
      <c r="N240" s="25">
        <f>IF(M240&lt;&gt;0,O239/M240,0)</f>
        <v>0</v>
      </c>
      <c r="O240" s="29" t="s">
        <v>18</v>
      </c>
      <c r="P240" s="25">
        <f t="shared" si="246"/>
        <v>0</v>
      </c>
      <c r="Q240" s="26">
        <f t="shared" si="247"/>
        <v>0</v>
      </c>
      <c r="R240" s="24" t="s">
        <v>18</v>
      </c>
      <c r="S240" s="24" t="s">
        <v>18</v>
      </c>
      <c r="T240" s="142"/>
    </row>
    <row r="241" spans="1:20" s="6" customFormat="1">
      <c r="A241" s="71"/>
      <c r="B241" s="225" t="s">
        <v>198</v>
      </c>
      <c r="C241" s="225"/>
      <c r="D241" s="225"/>
      <c r="E241" s="84" t="s">
        <v>456</v>
      </c>
      <c r="F241" s="58" t="s">
        <v>22</v>
      </c>
      <c r="G241" s="22">
        <v>0</v>
      </c>
      <c r="H241" s="25">
        <f t="shared" ref="H241:H247" si="251">IF(G241&lt;&gt;0,I241/G241,0)</f>
        <v>0</v>
      </c>
      <c r="I241" s="23">
        <v>0</v>
      </c>
      <c r="J241" s="22"/>
      <c r="K241" s="25">
        <f t="shared" ref="K241:K247" si="252">IF(J241&lt;&gt;0,L241/J241,0)</f>
        <v>0</v>
      </c>
      <c r="L241" s="23">
        <v>0</v>
      </c>
      <c r="M241" s="22"/>
      <c r="N241" s="25">
        <f t="shared" ref="N241:N247" si="253">IF(M241&lt;&gt;0,O241/M241,0)</f>
        <v>0</v>
      </c>
      <c r="O241" s="23">
        <v>0</v>
      </c>
      <c r="P241" s="25">
        <f t="shared" si="246"/>
        <v>0</v>
      </c>
      <c r="Q241" s="26">
        <f t="shared" si="247"/>
        <v>0</v>
      </c>
      <c r="R241" s="25">
        <f t="shared" ref="R241:R252" si="254">I241-O241</f>
        <v>0</v>
      </c>
      <c r="S241" s="26">
        <f t="shared" ref="S241:S252" si="255">IF(I241&lt;&gt;0,O241/I241,0)</f>
        <v>0</v>
      </c>
      <c r="T241" s="142"/>
    </row>
    <row r="242" spans="1:20" s="6" customFormat="1">
      <c r="A242" s="46"/>
      <c r="B242" s="225" t="s">
        <v>201</v>
      </c>
      <c r="C242" s="225"/>
      <c r="D242" s="225"/>
      <c r="E242" s="84" t="s">
        <v>457</v>
      </c>
      <c r="F242" s="58" t="s">
        <v>22</v>
      </c>
      <c r="G242" s="22">
        <v>0</v>
      </c>
      <c r="H242" s="25">
        <f t="shared" si="251"/>
        <v>0</v>
      </c>
      <c r="I242" s="23">
        <v>0</v>
      </c>
      <c r="J242" s="22"/>
      <c r="K242" s="25">
        <f t="shared" si="252"/>
        <v>0</v>
      </c>
      <c r="L242" s="23">
        <v>0</v>
      </c>
      <c r="M242" s="22"/>
      <c r="N242" s="25">
        <f t="shared" si="253"/>
        <v>0</v>
      </c>
      <c r="O242" s="23">
        <v>0</v>
      </c>
      <c r="P242" s="25">
        <f t="shared" si="246"/>
        <v>0</v>
      </c>
      <c r="Q242" s="26">
        <f t="shared" si="247"/>
        <v>0</v>
      </c>
      <c r="R242" s="25">
        <f t="shared" si="254"/>
        <v>0</v>
      </c>
      <c r="S242" s="26">
        <f t="shared" si="255"/>
        <v>0</v>
      </c>
      <c r="T242" s="142"/>
    </row>
    <row r="243" spans="1:20" s="6" customFormat="1" ht="32.25" customHeight="1">
      <c r="A243" s="74"/>
      <c r="B243" s="196" t="s">
        <v>204</v>
      </c>
      <c r="C243" s="197"/>
      <c r="D243" s="198"/>
      <c r="E243" s="84" t="s">
        <v>458</v>
      </c>
      <c r="F243" s="58" t="s">
        <v>22</v>
      </c>
      <c r="G243" s="22">
        <v>0</v>
      </c>
      <c r="H243" s="25">
        <f t="shared" si="251"/>
        <v>0</v>
      </c>
      <c r="I243" s="23">
        <v>0</v>
      </c>
      <c r="J243" s="22"/>
      <c r="K243" s="25">
        <f t="shared" si="252"/>
        <v>0</v>
      </c>
      <c r="L243" s="23">
        <v>0</v>
      </c>
      <c r="M243" s="22"/>
      <c r="N243" s="25">
        <f t="shared" si="253"/>
        <v>0</v>
      </c>
      <c r="O243" s="23">
        <v>0</v>
      </c>
      <c r="P243" s="25">
        <f t="shared" si="246"/>
        <v>0</v>
      </c>
      <c r="Q243" s="26">
        <f t="shared" si="247"/>
        <v>0</v>
      </c>
      <c r="R243" s="25">
        <f t="shared" si="254"/>
        <v>0</v>
      </c>
      <c r="S243" s="26">
        <f t="shared" si="255"/>
        <v>0</v>
      </c>
      <c r="T243" s="142"/>
    </row>
    <row r="244" spans="1:20" s="6" customFormat="1" ht="32.25" customHeight="1">
      <c r="A244" s="74"/>
      <c r="B244" s="196" t="s">
        <v>207</v>
      </c>
      <c r="C244" s="197"/>
      <c r="D244" s="198"/>
      <c r="E244" s="84" t="s">
        <v>459</v>
      </c>
      <c r="F244" s="58" t="s">
        <v>22</v>
      </c>
      <c r="G244" s="22">
        <v>0</v>
      </c>
      <c r="H244" s="25">
        <f t="shared" si="251"/>
        <v>0</v>
      </c>
      <c r="I244" s="23">
        <v>0</v>
      </c>
      <c r="J244" s="22"/>
      <c r="K244" s="25">
        <f t="shared" si="252"/>
        <v>0</v>
      </c>
      <c r="L244" s="23">
        <v>0</v>
      </c>
      <c r="M244" s="22"/>
      <c r="N244" s="25">
        <f t="shared" si="253"/>
        <v>0</v>
      </c>
      <c r="O244" s="23">
        <v>0</v>
      </c>
      <c r="P244" s="25">
        <f t="shared" si="246"/>
        <v>0</v>
      </c>
      <c r="Q244" s="26">
        <f t="shared" si="247"/>
        <v>0</v>
      </c>
      <c r="R244" s="25">
        <f t="shared" si="254"/>
        <v>0</v>
      </c>
      <c r="S244" s="26">
        <f t="shared" si="255"/>
        <v>0</v>
      </c>
      <c r="T244" s="142"/>
    </row>
    <row r="245" spans="1:20" s="6" customFormat="1" ht="15.75" customHeight="1">
      <c r="A245" s="74"/>
      <c r="B245" s="196" t="s">
        <v>210</v>
      </c>
      <c r="C245" s="197"/>
      <c r="D245" s="198"/>
      <c r="E245" s="84" t="s">
        <v>460</v>
      </c>
      <c r="F245" s="58" t="s">
        <v>22</v>
      </c>
      <c r="G245" s="22">
        <v>0</v>
      </c>
      <c r="H245" s="25">
        <f t="shared" si="251"/>
        <v>0</v>
      </c>
      <c r="I245" s="23">
        <v>0</v>
      </c>
      <c r="J245" s="22"/>
      <c r="K245" s="25">
        <f t="shared" si="252"/>
        <v>0</v>
      </c>
      <c r="L245" s="23">
        <v>0</v>
      </c>
      <c r="M245" s="22"/>
      <c r="N245" s="25">
        <f t="shared" si="253"/>
        <v>0</v>
      </c>
      <c r="O245" s="23">
        <v>0</v>
      </c>
      <c r="P245" s="25">
        <f t="shared" si="246"/>
        <v>0</v>
      </c>
      <c r="Q245" s="26">
        <f t="shared" si="247"/>
        <v>0</v>
      </c>
      <c r="R245" s="25">
        <f t="shared" si="254"/>
        <v>0</v>
      </c>
      <c r="S245" s="26">
        <f t="shared" si="255"/>
        <v>0</v>
      </c>
      <c r="T245" s="142"/>
    </row>
    <row r="246" spans="1:20" s="6" customFormat="1" ht="32.25" customHeight="1">
      <c r="A246" s="74"/>
      <c r="B246" s="196" t="s">
        <v>213</v>
      </c>
      <c r="C246" s="197"/>
      <c r="D246" s="198"/>
      <c r="E246" s="84" t="s">
        <v>461</v>
      </c>
      <c r="F246" s="58" t="s">
        <v>22</v>
      </c>
      <c r="G246" s="22">
        <v>0</v>
      </c>
      <c r="H246" s="25">
        <f t="shared" si="251"/>
        <v>0</v>
      </c>
      <c r="I246" s="23">
        <v>0</v>
      </c>
      <c r="J246" s="22"/>
      <c r="K246" s="25">
        <f t="shared" si="252"/>
        <v>0</v>
      </c>
      <c r="L246" s="23">
        <v>0</v>
      </c>
      <c r="M246" s="22"/>
      <c r="N246" s="25">
        <f t="shared" si="253"/>
        <v>0</v>
      </c>
      <c r="O246" s="23">
        <v>0</v>
      </c>
      <c r="P246" s="25">
        <f t="shared" si="246"/>
        <v>0</v>
      </c>
      <c r="Q246" s="26">
        <f t="shared" si="247"/>
        <v>0</v>
      </c>
      <c r="R246" s="25">
        <f t="shared" si="254"/>
        <v>0</v>
      </c>
      <c r="S246" s="26">
        <f t="shared" si="255"/>
        <v>0</v>
      </c>
      <c r="T246" s="142"/>
    </row>
    <row r="247" spans="1:20" s="6" customFormat="1">
      <c r="A247" s="74"/>
      <c r="B247" s="107" t="s">
        <v>216</v>
      </c>
      <c r="C247" s="109"/>
      <c r="D247" s="110"/>
      <c r="E247" s="84" t="s">
        <v>462</v>
      </c>
      <c r="F247" s="58" t="s">
        <v>22</v>
      </c>
      <c r="G247" s="22">
        <v>0</v>
      </c>
      <c r="H247" s="25">
        <f t="shared" si="251"/>
        <v>0</v>
      </c>
      <c r="I247" s="23">
        <v>0</v>
      </c>
      <c r="J247" s="22"/>
      <c r="K247" s="25">
        <f t="shared" si="252"/>
        <v>0</v>
      </c>
      <c r="L247" s="23">
        <v>0</v>
      </c>
      <c r="M247" s="22"/>
      <c r="N247" s="25">
        <f t="shared" si="253"/>
        <v>0</v>
      </c>
      <c r="O247" s="23">
        <v>0</v>
      </c>
      <c r="P247" s="25">
        <f t="shared" ref="P247" si="256">G247-M247</f>
        <v>0</v>
      </c>
      <c r="Q247" s="26">
        <f t="shared" ref="Q247" si="257">IF(G247&lt;&gt;0,M247/G247,0)</f>
        <v>0</v>
      </c>
      <c r="R247" s="25">
        <f t="shared" ref="R247" si="258">I247-O247</f>
        <v>0</v>
      </c>
      <c r="S247" s="26">
        <f t="shared" ref="S247" si="259">IF(I247&lt;&gt;0,O247/I247,0)</f>
        <v>0</v>
      </c>
      <c r="T247" s="142"/>
    </row>
    <row r="248" spans="1:20" s="6" customFormat="1" ht="53.25" customHeight="1">
      <c r="A248" s="122"/>
      <c r="B248" s="123" t="s">
        <v>242</v>
      </c>
      <c r="C248" s="124" t="s">
        <v>25</v>
      </c>
      <c r="D248" s="125" t="s">
        <v>463</v>
      </c>
      <c r="E248" s="94" t="s">
        <v>464</v>
      </c>
      <c r="F248" s="29" t="s">
        <v>18</v>
      </c>
      <c r="G248" s="29" t="s">
        <v>18</v>
      </c>
      <c r="H248" s="29" t="s">
        <v>18</v>
      </c>
      <c r="I248" s="126">
        <f>SUM(I249:I251)</f>
        <v>0</v>
      </c>
      <c r="J248" s="29" t="s">
        <v>18</v>
      </c>
      <c r="K248" s="29" t="s">
        <v>18</v>
      </c>
      <c r="L248" s="126">
        <f>SUM(L249:L251)</f>
        <v>0</v>
      </c>
      <c r="M248" s="29" t="s">
        <v>18</v>
      </c>
      <c r="N248" s="29" t="s">
        <v>18</v>
      </c>
      <c r="O248" s="126">
        <f>SUM(O249:O251)</f>
        <v>0</v>
      </c>
      <c r="P248" s="27" t="s">
        <v>18</v>
      </c>
      <c r="Q248" s="27" t="s">
        <v>18</v>
      </c>
      <c r="R248" s="29">
        <f t="shared" si="254"/>
        <v>0</v>
      </c>
      <c r="S248" s="31">
        <f t="shared" si="255"/>
        <v>0</v>
      </c>
      <c r="T248" s="148"/>
    </row>
    <row r="249" spans="1:20" s="6" customFormat="1">
      <c r="A249" s="78"/>
      <c r="B249" s="226" t="s">
        <v>245</v>
      </c>
      <c r="C249" s="227"/>
      <c r="D249" s="228"/>
      <c r="E249" s="149" t="s">
        <v>465</v>
      </c>
      <c r="F249" s="129" t="s">
        <v>44</v>
      </c>
      <c r="G249" s="22">
        <v>0</v>
      </c>
      <c r="H249" s="25">
        <f t="shared" ref="H249:H251" si="260">IF(G249&lt;&gt;0,I249/G249,0)</f>
        <v>0</v>
      </c>
      <c r="I249" s="23">
        <v>0</v>
      </c>
      <c r="J249" s="22"/>
      <c r="K249" s="25">
        <f t="shared" ref="K249:K251" si="261">IF(J249&lt;&gt;0,L249/J249,0)</f>
        <v>0</v>
      </c>
      <c r="L249" s="23">
        <v>0</v>
      </c>
      <c r="M249" s="22"/>
      <c r="N249" s="25">
        <f t="shared" ref="N249:N251" si="262">IF(M249&lt;&gt;0,O249/M249,0)</f>
        <v>0</v>
      </c>
      <c r="O249" s="23">
        <v>0</v>
      </c>
      <c r="P249" s="25">
        <f>G249-M249</f>
        <v>0</v>
      </c>
      <c r="Q249" s="26">
        <f>IF(G249&lt;&gt;0,M249/G249,0)</f>
        <v>0</v>
      </c>
      <c r="R249" s="25">
        <f t="shared" si="254"/>
        <v>0</v>
      </c>
      <c r="S249" s="26">
        <f t="shared" si="255"/>
        <v>0</v>
      </c>
      <c r="T249" s="142"/>
    </row>
    <row r="250" spans="1:20" s="6" customFormat="1" ht="33" customHeight="1">
      <c r="A250" s="78"/>
      <c r="B250" s="226" t="s">
        <v>248</v>
      </c>
      <c r="C250" s="227"/>
      <c r="D250" s="228"/>
      <c r="E250" s="90" t="s">
        <v>466</v>
      </c>
      <c r="F250" s="129" t="s">
        <v>21</v>
      </c>
      <c r="G250" s="22">
        <v>0</v>
      </c>
      <c r="H250" s="25">
        <f t="shared" si="260"/>
        <v>0</v>
      </c>
      <c r="I250" s="23">
        <v>0</v>
      </c>
      <c r="J250" s="22"/>
      <c r="K250" s="25">
        <f t="shared" si="261"/>
        <v>0</v>
      </c>
      <c r="L250" s="23">
        <v>0</v>
      </c>
      <c r="M250" s="22"/>
      <c r="N250" s="25">
        <f t="shared" si="262"/>
        <v>0</v>
      </c>
      <c r="O250" s="23">
        <v>0</v>
      </c>
      <c r="P250" s="25">
        <f>G250-M250</f>
        <v>0</v>
      </c>
      <c r="Q250" s="26">
        <f>IF(G250&lt;&gt;0,M250/G250,0)</f>
        <v>0</v>
      </c>
      <c r="R250" s="25">
        <f t="shared" si="254"/>
        <v>0</v>
      </c>
      <c r="S250" s="26">
        <f t="shared" si="255"/>
        <v>0</v>
      </c>
      <c r="T250" s="142"/>
    </row>
    <row r="251" spans="1:20" s="6" customFormat="1" ht="33" customHeight="1">
      <c r="A251" s="78"/>
      <c r="B251" s="226" t="s">
        <v>251</v>
      </c>
      <c r="C251" s="227"/>
      <c r="D251" s="228"/>
      <c r="E251" s="90" t="s">
        <v>467</v>
      </c>
      <c r="F251" s="129" t="s">
        <v>22</v>
      </c>
      <c r="G251" s="22">
        <v>0</v>
      </c>
      <c r="H251" s="25">
        <f t="shared" si="260"/>
        <v>0</v>
      </c>
      <c r="I251" s="23">
        <v>0</v>
      </c>
      <c r="J251" s="22"/>
      <c r="K251" s="25">
        <f t="shared" si="261"/>
        <v>0</v>
      </c>
      <c r="L251" s="23">
        <v>0</v>
      </c>
      <c r="M251" s="22"/>
      <c r="N251" s="25">
        <f t="shared" si="262"/>
        <v>0</v>
      </c>
      <c r="O251" s="23">
        <v>0</v>
      </c>
      <c r="P251" s="25">
        <f>G251-M251</f>
        <v>0</v>
      </c>
      <c r="Q251" s="26">
        <f>IF(G251&lt;&gt;0,M251/G251,0)</f>
        <v>0</v>
      </c>
      <c r="R251" s="25">
        <f t="shared" si="254"/>
        <v>0</v>
      </c>
      <c r="S251" s="26">
        <f t="shared" si="255"/>
        <v>0</v>
      </c>
      <c r="T251" s="142"/>
    </row>
    <row r="252" spans="1:20" s="6" customFormat="1">
      <c r="A252" s="30"/>
      <c r="B252" s="229" t="s">
        <v>350</v>
      </c>
      <c r="C252" s="230"/>
      <c r="D252" s="231"/>
      <c r="E252" s="94" t="s">
        <v>468</v>
      </c>
      <c r="F252" s="27" t="s">
        <v>18</v>
      </c>
      <c r="G252" s="27" t="s">
        <v>18</v>
      </c>
      <c r="H252" s="27" t="s">
        <v>18</v>
      </c>
      <c r="I252" s="23">
        <v>0</v>
      </c>
      <c r="J252" s="27" t="s">
        <v>18</v>
      </c>
      <c r="K252" s="27" t="s">
        <v>18</v>
      </c>
      <c r="L252" s="23">
        <v>0</v>
      </c>
      <c r="M252" s="27" t="s">
        <v>18</v>
      </c>
      <c r="N252" s="27" t="s">
        <v>18</v>
      </c>
      <c r="O252" s="23">
        <v>0</v>
      </c>
      <c r="P252" s="27" t="s">
        <v>18</v>
      </c>
      <c r="Q252" s="27" t="s">
        <v>18</v>
      </c>
      <c r="R252" s="29">
        <f t="shared" si="254"/>
        <v>0</v>
      </c>
      <c r="S252" s="31">
        <f t="shared" si="255"/>
        <v>0</v>
      </c>
      <c r="T252" s="142"/>
    </row>
  </sheetData>
  <sheetProtection formatColumns="0" formatRows="0" autoFilter="0"/>
  <autoFilter ref="A9:IU252">
    <filterColumn colId="1" showButton="0"/>
    <filterColumn colId="2" showButton="0"/>
  </autoFilter>
  <mergeCells count="165">
    <mergeCell ref="B215:D215"/>
    <mergeCell ref="B216:D216"/>
    <mergeCell ref="B217:D217"/>
    <mergeCell ref="B218:D218"/>
    <mergeCell ref="B219:D219"/>
    <mergeCell ref="B220:D220"/>
    <mergeCell ref="B221:D221"/>
    <mergeCell ref="B222:D222"/>
    <mergeCell ref="B223:D223"/>
    <mergeCell ref="B240:D240"/>
    <mergeCell ref="B241:D241"/>
    <mergeCell ref="B242:D242"/>
    <mergeCell ref="B243:D243"/>
    <mergeCell ref="B244:D244"/>
    <mergeCell ref="B245:D245"/>
    <mergeCell ref="B246:D246"/>
    <mergeCell ref="B224:D224"/>
    <mergeCell ref="B225:D225"/>
    <mergeCell ref="B226:D226"/>
    <mergeCell ref="B227:D227"/>
    <mergeCell ref="C228:C233"/>
    <mergeCell ref="B234:D234"/>
    <mergeCell ref="B235:D235"/>
    <mergeCell ref="B236:D236"/>
    <mergeCell ref="B237:D237"/>
    <mergeCell ref="B249:D249"/>
    <mergeCell ref="B250:D250"/>
    <mergeCell ref="B251:D251"/>
    <mergeCell ref="B252:D252"/>
    <mergeCell ref="B194:D194"/>
    <mergeCell ref="B195:D195"/>
    <mergeCell ref="B196:D196"/>
    <mergeCell ref="B197:D197"/>
    <mergeCell ref="B198:D198"/>
    <mergeCell ref="B199:D199"/>
    <mergeCell ref="B200:D200"/>
    <mergeCell ref="B201:D201"/>
    <mergeCell ref="B203:D203"/>
    <mergeCell ref="B204:D204"/>
    <mergeCell ref="B205:D205"/>
    <mergeCell ref="B206:D206"/>
    <mergeCell ref="B207:D207"/>
    <mergeCell ref="B208:D208"/>
    <mergeCell ref="B209:D209"/>
    <mergeCell ref="B210:D210"/>
    <mergeCell ref="B211:D211"/>
    <mergeCell ref="B212:D212"/>
    <mergeCell ref="B213:D213"/>
    <mergeCell ref="B214:D214"/>
    <mergeCell ref="B238:D238"/>
    <mergeCell ref="B239:D239"/>
    <mergeCell ref="B163:D163"/>
    <mergeCell ref="B164:D164"/>
    <mergeCell ref="B165:D165"/>
    <mergeCell ref="B166:D166"/>
    <mergeCell ref="B167:D167"/>
    <mergeCell ref="B168:D168"/>
    <mergeCell ref="C169:C171"/>
    <mergeCell ref="B172:D172"/>
    <mergeCell ref="B173:D173"/>
    <mergeCell ref="B174:D174"/>
    <mergeCell ref="B175:D175"/>
    <mergeCell ref="C176:C177"/>
    <mergeCell ref="B178:D178"/>
    <mergeCell ref="B179:D179"/>
    <mergeCell ref="B180:D180"/>
    <mergeCell ref="B181:D181"/>
    <mergeCell ref="B182:D182"/>
    <mergeCell ref="B183:D183"/>
    <mergeCell ref="B184:D184"/>
    <mergeCell ref="B186:D186"/>
    <mergeCell ref="C187:C189"/>
    <mergeCell ref="B190:D190"/>
    <mergeCell ref="B191:D191"/>
    <mergeCell ref="B192:D192"/>
    <mergeCell ref="B139:D139"/>
    <mergeCell ref="B140:D140"/>
    <mergeCell ref="B141:D141"/>
    <mergeCell ref="B142:D142"/>
    <mergeCell ref="B143:D143"/>
    <mergeCell ref="B144:D144"/>
    <mergeCell ref="B145:D145"/>
    <mergeCell ref="B146:D146"/>
    <mergeCell ref="B147:D147"/>
    <mergeCell ref="B148:D148"/>
    <mergeCell ref="B149:D149"/>
    <mergeCell ref="B150:D150"/>
    <mergeCell ref="B151:D151"/>
    <mergeCell ref="B154:D154"/>
    <mergeCell ref="B155:D155"/>
    <mergeCell ref="B156:D156"/>
    <mergeCell ref="B157:D157"/>
    <mergeCell ref="B159:D159"/>
    <mergeCell ref="C160:C161"/>
    <mergeCell ref="B162:D162"/>
    <mergeCell ref="B108:D108"/>
    <mergeCell ref="B109:D109"/>
    <mergeCell ref="B110:D110"/>
    <mergeCell ref="B111:D111"/>
    <mergeCell ref="B112:D112"/>
    <mergeCell ref="B113:D113"/>
    <mergeCell ref="B114:D114"/>
    <mergeCell ref="B115:D115"/>
    <mergeCell ref="B116:D116"/>
    <mergeCell ref="B117:D117"/>
    <mergeCell ref="B118:D118"/>
    <mergeCell ref="B119:D119"/>
    <mergeCell ref="B120:D120"/>
    <mergeCell ref="B121:D121"/>
    <mergeCell ref="B122:D122"/>
    <mergeCell ref="B123:D123"/>
    <mergeCell ref="B124:D124"/>
    <mergeCell ref="B126:D126"/>
    <mergeCell ref="B127:D127"/>
    <mergeCell ref="B128:D128"/>
    <mergeCell ref="B129:D129"/>
    <mergeCell ref="B130:D130"/>
    <mergeCell ref="B131:D131"/>
    <mergeCell ref="B132:D132"/>
    <mergeCell ref="C133:C137"/>
    <mergeCell ref="C11:C48"/>
    <mergeCell ref="C49:C74"/>
    <mergeCell ref="C75:C80"/>
    <mergeCell ref="C81:C85"/>
    <mergeCell ref="B86:D86"/>
    <mergeCell ref="B88:D88"/>
    <mergeCell ref="B89:D89"/>
    <mergeCell ref="B91:D91"/>
    <mergeCell ref="C92:C94"/>
    <mergeCell ref="B95:D95"/>
    <mergeCell ref="B96:D96"/>
    <mergeCell ref="B97:D97"/>
    <mergeCell ref="B99:D99"/>
    <mergeCell ref="B100:D100"/>
    <mergeCell ref="B101:D101"/>
    <mergeCell ref="B102:D102"/>
    <mergeCell ref="B103:D103"/>
    <mergeCell ref="B104:D104"/>
    <mergeCell ref="B105:D105"/>
    <mergeCell ref="B106:D106"/>
    <mergeCell ref="B9:D9"/>
    <mergeCell ref="I7:I8"/>
    <mergeCell ref="N7:N8"/>
    <mergeCell ref="M7:M8"/>
    <mergeCell ref="P7:Q7"/>
    <mergeCell ref="O7:O8"/>
    <mergeCell ref="J7:J8"/>
    <mergeCell ref="K7:K8"/>
    <mergeCell ref="L7:L8"/>
    <mergeCell ref="A1:S1"/>
    <mergeCell ref="H2:I2"/>
    <mergeCell ref="A3:S3"/>
    <mergeCell ref="A4:S4"/>
    <mergeCell ref="A5:A8"/>
    <mergeCell ref="B5:S5"/>
    <mergeCell ref="B6:D8"/>
    <mergeCell ref="J6:L6"/>
    <mergeCell ref="G6:I6"/>
    <mergeCell ref="E6:E8"/>
    <mergeCell ref="P6:S6"/>
    <mergeCell ref="F6:F8"/>
    <mergeCell ref="M6:O6"/>
    <mergeCell ref="H7:H8"/>
    <mergeCell ref="R7:S7"/>
    <mergeCell ref="G7:G8"/>
  </mergeCells>
  <dataValidations count="2">
    <dataValidation type="decimal" errorStyle="warning" allowBlank="1" showInputMessage="1" showErrorMessage="1" errorTitle="Некорректное значение" error="Необходимо ввести числовое значение._x000d__x000a_При вводе дробного числа убедитесь, что разделитель - запятая" sqref="G1:O9 G10:H11 J10:L47 I10:I85 M10:O78 N234:N252 O240 O235 M252 O248:Q248 L199 G188:Q188 N159 M160:N160 M184 M161:M162 M169:M171 O166 O168:O171 O173 O160:O162 M176:M177 O175:O177 J184:J185 L145 L133:M138 O104 K95:K97 O130 H95:H97 G98:O98 M157 L104 P93:Q93 L48:L85 G13:H80 N161:N184 J48:K76 K77:K91 N79:N91 G193:O193 G93:O94 R104:S104 K194:K252 L225 N95:N97 N186 G189:O189 J77:J90 H161:H186 K159 O79:O85 M79:M90 L248:M248 G228:G233 I228:J233 R24:S24 L228:O233 R199:S199 R130:S130 R140:S140 R145:S145 F138 F187:O187 J160:K160 F171 R166:S166 H159 O153:Q153 F160:H160 R175:S175 R173:S173 R170:S170 R168:S168 F176 G184:G185 G157 I130 I153:J153 L153:M153 L130 G133:G138 I140 I145 F153:G153 K99:K157 N99:N157 J161:J162 G161:G162 G169:G171 I158 I166 I168:I171 I173 L158 O158 J169:J171 I160:I162 O145 L166 L168:L171 O133:O138 L160:L162 J157 L173 J176:J177 G176:G177 I175:I177 I133:J138 L175:L177 O140 I185 L140 L185:O185 I199 K161:K186 R134:S134 P12:Q13 F12:H12 K190:K192 H190:H192 O89:O90 L87:L90 O87 I104 I89:I90 F92:O92 H82:H91 I87 F81:H81 R65:S65 R60:S60 R54:S54 R50:S50 P58:Q58 F58 G82:G90 F73 P81:Q81 P73:Q73 H99:H157 L235 L240 O199 H194:H252 O225 I248:J248 I240 I235 F248:G248 J252 I225 N194:N227 G252 R240:S240 R235:S235 R225:S225 R229:S229 N190:N192 F233 G253:O1048576">
      <formula1>0</formula1>
      <formula2>1E+28</formula2>
    </dataValidation>
    <dataValidation type="decimal" errorStyle="warning" operator="greaterThanOrEqual" allowBlank="1" showInputMessage="1" showErrorMessage="1" errorTitle="Некорректное значение" error="Необходимо ввести числовое значение._x000d__x000a_При вводе дробного числа убедитесь, что разделитель - запятая" sqref="J234:J247 O234 O249:O252 O236:O239 O241:O247 M249:M251 M234:M247 O167 O172 O159 I131:I132 G99:G132 L99:L103 I95:J97 L131:L132 G194:G227 L190:M192 L95:M97 I190:J192 L226:L227 I194:I198 I226:I227 J194:J227 I178:I184 G172:G175 I174 L178:L184 J172:J175 I234 L146:L152 I249:I252 O194:O198 L234 I146:I152 L249:L252 L139 O99:O103 I139 G95:G97 O105:O129 O95:O97 L105:L129 I99:I103 J99:J132 M99:M132 G139:G152 O131:O132 O146:O152 G154:G156 I154:I157 J154:J156 J139:J152 I141:I144 O139 L141:L144 O91 L154:L157 M154:M156 G159 G163:G168 G178:G183 O154:O157 I163:I165 I167 I172 I159:J159 L174 J163:J168 L159:M159 M139:M152 O141:O144 J178:J183 L163:L165 L167 L172 I236:I239 O178:O184 O190:O192 I186:J186 M194:M227 I105:I129 L194:L198 M172:M175 L186:M186 G190:G192 O174 G186 O88 I91:J91 O86 L86 I88 I86 G91 O226:O227 L91:M91 L236:L239 L241:L247 O186 J249:J251 M163:M168 M178:M183 I241:I247 O163:O165 G249:G251 G234:G247 O200:O224 L200:L224 I200:I224">
      <formula1>0</formula1>
    </dataValidation>
  </dataValidations>
  <printOptions horizontalCentered="1"/>
  <pageMargins left="0.1180556" right="0.1180556" top="0.78749999999999998" bottom="0.78749999999999998" header="0.3152778" footer="0.3152778"/>
  <pageSetup paperSize="9"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</vt:lpstr>
      <vt:lpstr>Отчет!Заголовки_для_печати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buryakovskaya</dc:creator>
  <cp:lastModifiedBy>Kiseleva.LA</cp:lastModifiedBy>
  <cp:lastPrinted>2023-04-26T08:27:10Z</cp:lastPrinted>
  <dcterms:created xsi:type="dcterms:W3CDTF">2023-04-25T09:19:50Z</dcterms:created>
  <dcterms:modified xsi:type="dcterms:W3CDTF">2026-05-25T06:39:37Z</dcterms:modified>
</cp:coreProperties>
</file>